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3\1. ENERO 2023\"/>
    </mc:Choice>
  </mc:AlternateContent>
  <bookViews>
    <workbookView xWindow="0" yWindow="0" windowWidth="24930" windowHeight="10755" tabRatio="449"/>
  </bookViews>
  <sheets>
    <sheet name="Presupuesto Aprobado 2023" sheetId="2" r:id="rId1"/>
    <sheet name="Ejecución Presupuesto UAI" sheetId="5" r:id="rId2"/>
    <sheet name="Detalle Ejecucion Presupuesto " sheetId="4" r:id="rId3"/>
  </sheets>
  <definedNames>
    <definedName name="_xlnm._FilterDatabase" localSheetId="2" hidden="1">'Detalle Ejecucion Presupuesto '!$A$1:$Q$200</definedName>
    <definedName name="_xlnm.Print_Area" localSheetId="2">'Detalle Ejecucion Presupuesto '!$A$1:$Q$202</definedName>
    <definedName name="_xlnm.Print_Titles" localSheetId="2">'Detalle Ejecucion Presupuesto '!$1:$1</definedName>
    <definedName name="_xlnm.Print_Titles" localSheetId="1">'Ejecución Presupuesto UAI'!$2:$2</definedName>
    <definedName name="_xlnm.Print_Titles" localSheetId="0">'Presupuesto Aprobado 2023'!$2:$2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7" i="4" l="1"/>
  <c r="D194" i="4"/>
  <c r="D193" i="4"/>
  <c r="D190" i="4"/>
  <c r="D186" i="4"/>
  <c r="D181" i="4"/>
  <c r="D174" i="4"/>
  <c r="P197" i="4" l="1"/>
  <c r="P12" i="4"/>
  <c r="P42" i="4"/>
  <c r="Q200" i="4"/>
  <c r="Q199" i="4"/>
  <c r="Q185" i="4"/>
  <c r="C166" i="4"/>
  <c r="D111" i="4"/>
  <c r="D113" i="4"/>
  <c r="O117" i="4"/>
  <c r="N117" i="4"/>
  <c r="M117" i="4"/>
  <c r="L117" i="4"/>
  <c r="K117" i="4"/>
  <c r="K95" i="4" s="1"/>
  <c r="J117" i="4"/>
  <c r="I117" i="4"/>
  <c r="H117" i="4"/>
  <c r="G117" i="4"/>
  <c r="F117" i="4"/>
  <c r="E117" i="4"/>
  <c r="D117" i="4"/>
  <c r="O113" i="4"/>
  <c r="N113" i="4"/>
  <c r="M113" i="4"/>
  <c r="L113" i="4"/>
  <c r="K113" i="4"/>
  <c r="J113" i="4"/>
  <c r="I113" i="4"/>
  <c r="H113" i="4"/>
  <c r="G113" i="4"/>
  <c r="F113" i="4"/>
  <c r="E113" i="4"/>
  <c r="O111" i="4"/>
  <c r="N111" i="4"/>
  <c r="M111" i="4"/>
  <c r="L111" i="4"/>
  <c r="K111" i="4"/>
  <c r="J111" i="4"/>
  <c r="I111" i="4"/>
  <c r="H111" i="4"/>
  <c r="G111" i="4"/>
  <c r="F111" i="4"/>
  <c r="E111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O96" i="4"/>
  <c r="N96" i="4"/>
  <c r="M96" i="4"/>
  <c r="L96" i="4"/>
  <c r="K96" i="4"/>
  <c r="J96" i="4"/>
  <c r="I96" i="4"/>
  <c r="H96" i="4"/>
  <c r="G96" i="4"/>
  <c r="F96" i="4"/>
  <c r="E96" i="4"/>
  <c r="D96" i="4"/>
  <c r="M95" i="4"/>
  <c r="L95" i="4"/>
  <c r="I95" i="4"/>
  <c r="H95" i="4"/>
  <c r="G95" i="4"/>
  <c r="E95" i="4"/>
  <c r="O91" i="4"/>
  <c r="N91" i="4"/>
  <c r="M91" i="4"/>
  <c r="L91" i="4"/>
  <c r="K91" i="4"/>
  <c r="J91" i="4"/>
  <c r="I91" i="4"/>
  <c r="H91" i="4"/>
  <c r="G91" i="4"/>
  <c r="F91" i="4"/>
  <c r="E91" i="4"/>
  <c r="D91" i="4"/>
  <c r="O74" i="4"/>
  <c r="O33" i="4" s="1"/>
  <c r="N74" i="4"/>
  <c r="M74" i="4"/>
  <c r="L74" i="4"/>
  <c r="K74" i="4"/>
  <c r="J74" i="4"/>
  <c r="I74" i="4"/>
  <c r="H74" i="4"/>
  <c r="G74" i="4"/>
  <c r="F74" i="4"/>
  <c r="E74" i="4"/>
  <c r="D74" i="4"/>
  <c r="D89" i="4"/>
  <c r="O64" i="4"/>
  <c r="N64" i="4"/>
  <c r="M64" i="4"/>
  <c r="L64" i="4"/>
  <c r="K64" i="4"/>
  <c r="J64" i="4"/>
  <c r="I64" i="4"/>
  <c r="H64" i="4"/>
  <c r="G64" i="4"/>
  <c r="F64" i="4"/>
  <c r="E64" i="4"/>
  <c r="D64" i="4"/>
  <c r="Q61" i="4"/>
  <c r="O60" i="4"/>
  <c r="N60" i="4"/>
  <c r="M60" i="4"/>
  <c r="L60" i="4"/>
  <c r="K60" i="4"/>
  <c r="J60" i="4"/>
  <c r="I60" i="4"/>
  <c r="H60" i="4"/>
  <c r="G60" i="4"/>
  <c r="F60" i="4"/>
  <c r="E60" i="4"/>
  <c r="D60" i="4"/>
  <c r="C58" i="4"/>
  <c r="D58" i="4"/>
  <c r="P58" i="4"/>
  <c r="P59" i="4"/>
  <c r="O58" i="4"/>
  <c r="N58" i="4"/>
  <c r="M58" i="4"/>
  <c r="L58" i="4"/>
  <c r="K58" i="4"/>
  <c r="J58" i="4"/>
  <c r="I58" i="4"/>
  <c r="H58" i="4"/>
  <c r="G58" i="4"/>
  <c r="F58" i="4"/>
  <c r="E58" i="4"/>
  <c r="O53" i="4"/>
  <c r="N53" i="4"/>
  <c r="M53" i="4"/>
  <c r="L53" i="4"/>
  <c r="K53" i="4"/>
  <c r="J53" i="4"/>
  <c r="I53" i="4"/>
  <c r="H53" i="4"/>
  <c r="G53" i="4"/>
  <c r="F53" i="4"/>
  <c r="E53" i="4"/>
  <c r="D53" i="4"/>
  <c r="O49" i="4"/>
  <c r="N49" i="4"/>
  <c r="M49" i="4"/>
  <c r="L49" i="4"/>
  <c r="K49" i="4"/>
  <c r="J49" i="4"/>
  <c r="I49" i="4"/>
  <c r="H49" i="4"/>
  <c r="G49" i="4"/>
  <c r="F49" i="4"/>
  <c r="E49" i="4"/>
  <c r="D49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L33" i="4"/>
  <c r="Q42" i="4"/>
  <c r="O42" i="4"/>
  <c r="N42" i="4"/>
  <c r="M42" i="4"/>
  <c r="L42" i="4"/>
  <c r="K42" i="4"/>
  <c r="J42" i="4"/>
  <c r="I42" i="4"/>
  <c r="H42" i="4"/>
  <c r="G42" i="4"/>
  <c r="F42" i="4"/>
  <c r="E42" i="4"/>
  <c r="D42" i="4"/>
  <c r="I33" i="4"/>
  <c r="C46" i="4"/>
  <c r="K33" i="4"/>
  <c r="Q41" i="4"/>
  <c r="Q40" i="4"/>
  <c r="Q39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M33" i="4"/>
  <c r="G33" i="4"/>
  <c r="E33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Q30" i="4"/>
  <c r="P30" i="4"/>
  <c r="Q25" i="4"/>
  <c r="D25" i="4"/>
  <c r="O24" i="4"/>
  <c r="N24" i="4"/>
  <c r="M24" i="4"/>
  <c r="L24" i="4"/>
  <c r="K24" i="4"/>
  <c r="J24" i="4"/>
  <c r="I24" i="4"/>
  <c r="H24" i="4"/>
  <c r="G24" i="4"/>
  <c r="F24" i="4"/>
  <c r="E24" i="4"/>
  <c r="D24" i="4"/>
  <c r="O2" i="4"/>
  <c r="K2" i="4"/>
  <c r="O21" i="4"/>
  <c r="N21" i="4"/>
  <c r="M21" i="4"/>
  <c r="L21" i="4"/>
  <c r="K21" i="4"/>
  <c r="J21" i="4"/>
  <c r="I21" i="4"/>
  <c r="H21" i="4"/>
  <c r="G21" i="4"/>
  <c r="F21" i="4"/>
  <c r="E21" i="4"/>
  <c r="D21" i="4"/>
  <c r="O12" i="4"/>
  <c r="N12" i="4"/>
  <c r="M12" i="4"/>
  <c r="L12" i="4"/>
  <c r="K12" i="4"/>
  <c r="J12" i="4"/>
  <c r="I12" i="4"/>
  <c r="H12" i="4"/>
  <c r="G12" i="4"/>
  <c r="F12" i="4"/>
  <c r="E12" i="4"/>
  <c r="D12" i="4"/>
  <c r="O3" i="4"/>
  <c r="N3" i="4"/>
  <c r="M3" i="4"/>
  <c r="L3" i="4"/>
  <c r="K3" i="4"/>
  <c r="J3" i="4"/>
  <c r="I3" i="4"/>
  <c r="H3" i="4"/>
  <c r="G3" i="4"/>
  <c r="F3" i="4"/>
  <c r="E3" i="4"/>
  <c r="D3" i="4"/>
  <c r="M2" i="4"/>
  <c r="L2" i="4"/>
  <c r="I2" i="4"/>
  <c r="H2" i="4"/>
  <c r="G2" i="4"/>
  <c r="E2" i="4"/>
  <c r="P5" i="4"/>
  <c r="Q4" i="4"/>
  <c r="O197" i="4"/>
  <c r="N197" i="4"/>
  <c r="N193" i="4" s="1"/>
  <c r="M197" i="4"/>
  <c r="L197" i="4"/>
  <c r="K197" i="4"/>
  <c r="J197" i="4"/>
  <c r="I197" i="4"/>
  <c r="H197" i="4"/>
  <c r="G197" i="4"/>
  <c r="F197" i="4"/>
  <c r="F193" i="4" s="1"/>
  <c r="E197" i="4"/>
  <c r="O194" i="4"/>
  <c r="O193" i="4" s="1"/>
  <c r="N194" i="4"/>
  <c r="M194" i="4"/>
  <c r="L194" i="4"/>
  <c r="K194" i="4"/>
  <c r="K193" i="4" s="1"/>
  <c r="J194" i="4"/>
  <c r="I194" i="4"/>
  <c r="H194" i="4"/>
  <c r="G194" i="4"/>
  <c r="F194" i="4"/>
  <c r="E194" i="4"/>
  <c r="G193" i="4"/>
  <c r="M193" i="4"/>
  <c r="L193" i="4"/>
  <c r="I193" i="4"/>
  <c r="H193" i="4"/>
  <c r="E193" i="4"/>
  <c r="O190" i="4"/>
  <c r="N190" i="4"/>
  <c r="M190" i="4"/>
  <c r="L190" i="4"/>
  <c r="K190" i="4"/>
  <c r="K156" i="4" s="1"/>
  <c r="J190" i="4"/>
  <c r="I190" i="4"/>
  <c r="H190" i="4"/>
  <c r="G190" i="4"/>
  <c r="G156" i="4" s="1"/>
  <c r="F190" i="4"/>
  <c r="E190" i="4"/>
  <c r="O186" i="4"/>
  <c r="N186" i="4"/>
  <c r="M186" i="4"/>
  <c r="L186" i="4"/>
  <c r="K186" i="4"/>
  <c r="J186" i="4"/>
  <c r="I186" i="4"/>
  <c r="H186" i="4"/>
  <c r="G186" i="4"/>
  <c r="F186" i="4"/>
  <c r="E186" i="4"/>
  <c r="C186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C184" i="4"/>
  <c r="Q181" i="4"/>
  <c r="P181" i="4"/>
  <c r="O181" i="4"/>
  <c r="N181" i="4"/>
  <c r="M181" i="4"/>
  <c r="L181" i="4"/>
  <c r="K181" i="4"/>
  <c r="J181" i="4"/>
  <c r="I181" i="4"/>
  <c r="H181" i="4"/>
  <c r="G181" i="4"/>
  <c r="F181" i="4"/>
  <c r="E181" i="4"/>
  <c r="O174" i="4"/>
  <c r="N174" i="4"/>
  <c r="M174" i="4"/>
  <c r="L174" i="4"/>
  <c r="K174" i="4"/>
  <c r="J174" i="4"/>
  <c r="I174" i="4"/>
  <c r="H174" i="4"/>
  <c r="G174" i="4"/>
  <c r="F174" i="4"/>
  <c r="E174" i="4"/>
  <c r="D170" i="4"/>
  <c r="O170" i="4"/>
  <c r="N170" i="4"/>
  <c r="M170" i="4"/>
  <c r="L170" i="4"/>
  <c r="K170" i="4"/>
  <c r="J170" i="4"/>
  <c r="I170" i="4"/>
  <c r="H170" i="4"/>
  <c r="G170" i="4"/>
  <c r="F170" i="4"/>
  <c r="E170" i="4"/>
  <c r="M156" i="4"/>
  <c r="I156" i="4"/>
  <c r="H156" i="4"/>
  <c r="E156" i="4"/>
  <c r="Q149" i="4"/>
  <c r="P149" i="4"/>
  <c r="O149" i="4"/>
  <c r="N149" i="4"/>
  <c r="N148" i="4" s="1"/>
  <c r="M149" i="4"/>
  <c r="L149" i="4"/>
  <c r="K149" i="4"/>
  <c r="J149" i="4"/>
  <c r="J148" i="4" s="1"/>
  <c r="I149" i="4"/>
  <c r="H149" i="4"/>
  <c r="G149" i="4"/>
  <c r="F149" i="4"/>
  <c r="E149" i="4"/>
  <c r="D149" i="4"/>
  <c r="O148" i="4"/>
  <c r="K148" i="4"/>
  <c r="G148" i="4"/>
  <c r="F148" i="4"/>
  <c r="Q148" i="4"/>
  <c r="P148" i="4"/>
  <c r="M148" i="4"/>
  <c r="L148" i="4"/>
  <c r="I148" i="4"/>
  <c r="H148" i="4"/>
  <c r="E148" i="4"/>
  <c r="D148" i="4"/>
  <c r="Q129" i="4"/>
  <c r="Q128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P127" i="4"/>
  <c r="Q127" i="4" s="1"/>
  <c r="P128" i="4"/>
  <c r="P129" i="4"/>
  <c r="P130" i="4"/>
  <c r="P131" i="4"/>
  <c r="Q131" i="4" s="1"/>
  <c r="P132" i="4"/>
  <c r="Q132" i="4" s="1"/>
  <c r="P133" i="4"/>
  <c r="Q133" i="4" s="1"/>
  <c r="P134" i="4"/>
  <c r="Q134" i="4"/>
  <c r="C113" i="4"/>
  <c r="P114" i="4"/>
  <c r="Q114" i="4" s="1"/>
  <c r="Q44" i="4"/>
  <c r="Q43" i="4"/>
  <c r="Q59" i="4"/>
  <c r="Q58" i="4" s="1"/>
  <c r="P81" i="4"/>
  <c r="P48" i="4"/>
  <c r="D2" i="4" l="1"/>
  <c r="P126" i="4"/>
  <c r="Q130" i="4"/>
  <c r="Q126" i="4" s="1"/>
  <c r="O95" i="4"/>
  <c r="F95" i="4"/>
  <c r="J95" i="4"/>
  <c r="N95" i="4"/>
  <c r="H33" i="4"/>
  <c r="D33" i="4"/>
  <c r="I200" i="4"/>
  <c r="F33" i="4"/>
  <c r="J33" i="4"/>
  <c r="N33" i="4"/>
  <c r="H200" i="4"/>
  <c r="E200" i="4"/>
  <c r="L200" i="4"/>
  <c r="O200" i="4"/>
  <c r="G200" i="4"/>
  <c r="M200" i="4"/>
  <c r="K200" i="4"/>
  <c r="F2" i="4"/>
  <c r="J2" i="4"/>
  <c r="N2" i="4"/>
  <c r="J193" i="4"/>
  <c r="O156" i="4"/>
  <c r="J156" i="4"/>
  <c r="F156" i="4"/>
  <c r="N156" i="4"/>
  <c r="L156" i="4"/>
  <c r="J200" i="4" l="1"/>
  <c r="F200" i="4"/>
  <c r="N200" i="4"/>
  <c r="Q81" i="4" l="1"/>
  <c r="D107" i="4" l="1"/>
  <c r="D147" i="4"/>
  <c r="D137" i="4"/>
  <c r="D135" i="4" s="1"/>
  <c r="D95" i="4" s="1"/>
  <c r="D152" i="4" l="1"/>
  <c r="C87" i="4" l="1"/>
  <c r="C65" i="4"/>
  <c r="D10" i="5"/>
  <c r="D68" i="5"/>
  <c r="C3" i="4" l="1"/>
  <c r="C12" i="4"/>
  <c r="M54" i="5" l="1"/>
  <c r="L54" i="5"/>
  <c r="K54" i="5"/>
  <c r="J54" i="5"/>
  <c r="I54" i="5"/>
  <c r="S50" i="5"/>
  <c r="R50" i="5"/>
  <c r="Q50" i="5"/>
  <c r="P50" i="5"/>
  <c r="O50" i="5"/>
  <c r="M50" i="5"/>
  <c r="L50" i="5"/>
  <c r="S49" i="5"/>
  <c r="R49" i="5"/>
  <c r="Q49" i="5"/>
  <c r="P49" i="5"/>
  <c r="O49" i="5"/>
  <c r="N49" i="5"/>
  <c r="S39" i="5"/>
  <c r="R39" i="5"/>
  <c r="Q39" i="5"/>
  <c r="P39" i="5"/>
  <c r="O39" i="5"/>
  <c r="N39" i="5"/>
  <c r="M39" i="5"/>
  <c r="L39" i="5"/>
  <c r="K39" i="5"/>
  <c r="J39" i="5"/>
  <c r="I39" i="5"/>
  <c r="S38" i="5"/>
  <c r="R38" i="5"/>
  <c r="Q38" i="5"/>
  <c r="P38" i="5"/>
  <c r="O38" i="5"/>
  <c r="N38" i="5"/>
  <c r="M38" i="5"/>
  <c r="L38" i="5"/>
  <c r="K38" i="5"/>
  <c r="J38" i="5"/>
  <c r="I38" i="5"/>
  <c r="N33" i="5"/>
  <c r="M33" i="5"/>
  <c r="L33" i="5"/>
  <c r="K33" i="5"/>
  <c r="J33" i="5"/>
  <c r="I33" i="5"/>
  <c r="C170" i="4"/>
  <c r="C157" i="4"/>
  <c r="H19" i="5"/>
  <c r="H9" i="5"/>
  <c r="H18" i="5"/>
  <c r="H16" i="5"/>
  <c r="H54" i="5"/>
  <c r="H53" i="5"/>
  <c r="H38" i="5"/>
  <c r="H33" i="5"/>
  <c r="H51" i="5" l="1"/>
  <c r="H55" i="5"/>
  <c r="H17" i="5" l="1"/>
  <c r="H13" i="5" l="1"/>
  <c r="D57" i="5"/>
  <c r="D21" i="5"/>
  <c r="G78" i="5" l="1"/>
  <c r="S77" i="5"/>
  <c r="R77" i="5"/>
  <c r="Q77" i="5"/>
  <c r="P77" i="5"/>
  <c r="O77" i="5"/>
  <c r="N77" i="5"/>
  <c r="M77" i="5"/>
  <c r="L77" i="5"/>
  <c r="G77" i="5" s="1"/>
  <c r="K77" i="5"/>
  <c r="H77" i="5"/>
  <c r="G76" i="5"/>
  <c r="G75" i="5"/>
  <c r="S74" i="5"/>
  <c r="R74" i="5"/>
  <c r="Q74" i="5"/>
  <c r="P74" i="5"/>
  <c r="O74" i="5"/>
  <c r="N74" i="5"/>
  <c r="M74" i="5"/>
  <c r="L74" i="5"/>
  <c r="K74" i="5"/>
  <c r="H74" i="5"/>
  <c r="G74" i="5"/>
  <c r="G73" i="5"/>
  <c r="G72" i="5"/>
  <c r="S71" i="5"/>
  <c r="S79" i="5" s="1"/>
  <c r="R71" i="5"/>
  <c r="R79" i="5" s="1"/>
  <c r="Q71" i="5"/>
  <c r="Q79" i="5" s="1"/>
  <c r="P71" i="5"/>
  <c r="P79" i="5" s="1"/>
  <c r="O71" i="5"/>
  <c r="O79" i="5" s="1"/>
  <c r="N71" i="5"/>
  <c r="N79" i="5" s="1"/>
  <c r="M71" i="5"/>
  <c r="M79" i="5" s="1"/>
  <c r="L71" i="5"/>
  <c r="L79" i="5" s="1"/>
  <c r="K71" i="5"/>
  <c r="K79" i="5" s="1"/>
  <c r="J71" i="5"/>
  <c r="J79" i="5" s="1"/>
  <c r="I71" i="5"/>
  <c r="I79" i="5" s="1"/>
  <c r="H71" i="5"/>
  <c r="H79" i="5" s="1"/>
  <c r="G67" i="5"/>
  <c r="G66" i="5"/>
  <c r="G65" i="5"/>
  <c r="G64" i="5"/>
  <c r="G63" i="5"/>
  <c r="G62" i="5"/>
  <c r="G61" i="5"/>
  <c r="G60" i="5"/>
  <c r="F57" i="5"/>
  <c r="E57" i="5"/>
  <c r="F47" i="5"/>
  <c r="E47" i="5"/>
  <c r="D47" i="5"/>
  <c r="G46" i="5"/>
  <c r="G45" i="5"/>
  <c r="G44" i="5"/>
  <c r="G43" i="5"/>
  <c r="G42" i="5"/>
  <c r="G41" i="5"/>
  <c r="G40" i="5"/>
  <c r="G39" i="5"/>
  <c r="H39" i="5"/>
  <c r="G38" i="5"/>
  <c r="G37" i="5"/>
  <c r="G36" i="5"/>
  <c r="G35" i="5"/>
  <c r="G34" i="5"/>
  <c r="F31" i="5"/>
  <c r="E31" i="5"/>
  <c r="D31" i="5"/>
  <c r="G29" i="5"/>
  <c r="G26" i="5"/>
  <c r="F21" i="5"/>
  <c r="E21" i="5"/>
  <c r="F10" i="5"/>
  <c r="E10" i="5"/>
  <c r="F4" i="5"/>
  <c r="E4" i="5"/>
  <c r="D4" i="5"/>
  <c r="E3" i="5"/>
  <c r="E68" i="5" l="1"/>
  <c r="E81" i="5" s="1"/>
  <c r="D3" i="5"/>
  <c r="D81" i="5"/>
  <c r="F3" i="5"/>
  <c r="F68" i="5"/>
  <c r="F81" i="5" s="1"/>
  <c r="G71" i="5"/>
  <c r="G79" i="5" s="1"/>
  <c r="P199" i="4" l="1"/>
  <c r="Q197" i="4" s="1"/>
  <c r="P198" i="4"/>
  <c r="Q198" i="4" s="1"/>
  <c r="S59" i="5"/>
  <c r="P59" i="5"/>
  <c r="O59" i="5"/>
  <c r="L59" i="5"/>
  <c r="K59" i="5"/>
  <c r="H59" i="5"/>
  <c r="C197" i="4"/>
  <c r="P196" i="4"/>
  <c r="Q196" i="4" s="1"/>
  <c r="P195" i="4"/>
  <c r="S58" i="5"/>
  <c r="S57" i="5" s="1"/>
  <c r="R58" i="5"/>
  <c r="Q58" i="5"/>
  <c r="P58" i="5"/>
  <c r="O58" i="5"/>
  <c r="O57" i="5" s="1"/>
  <c r="N58" i="5"/>
  <c r="M58" i="5"/>
  <c r="K58" i="5"/>
  <c r="K57" i="5" s="1"/>
  <c r="J58" i="5"/>
  <c r="I58" i="5"/>
  <c r="H58" i="5"/>
  <c r="C194" i="4"/>
  <c r="C193" i="4" s="1"/>
  <c r="P192" i="4"/>
  <c r="Q192" i="4" s="1"/>
  <c r="P191" i="4"/>
  <c r="S56" i="5"/>
  <c r="R56" i="5"/>
  <c r="Q56" i="5"/>
  <c r="P56" i="5"/>
  <c r="O56" i="5"/>
  <c r="N56" i="5"/>
  <c r="M56" i="5"/>
  <c r="L56" i="5"/>
  <c r="K56" i="5"/>
  <c r="J56" i="5"/>
  <c r="I56" i="5"/>
  <c r="H56" i="5"/>
  <c r="C190" i="4"/>
  <c r="P189" i="4"/>
  <c r="Q189" i="4" s="1"/>
  <c r="P188" i="4"/>
  <c r="Q188" i="4" s="1"/>
  <c r="P187" i="4"/>
  <c r="S55" i="5"/>
  <c r="R55" i="5"/>
  <c r="Q55" i="5"/>
  <c r="P55" i="5"/>
  <c r="O55" i="5"/>
  <c r="N55" i="5"/>
  <c r="M55" i="5"/>
  <c r="L55" i="5"/>
  <c r="K55" i="5"/>
  <c r="J55" i="5"/>
  <c r="I55" i="5"/>
  <c r="P185" i="4"/>
  <c r="P184" i="4" s="1"/>
  <c r="S54" i="5"/>
  <c r="R54" i="5"/>
  <c r="Q54" i="5"/>
  <c r="P54" i="5"/>
  <c r="O54" i="5"/>
  <c r="N54" i="5"/>
  <c r="P183" i="4"/>
  <c r="Q183" i="4" s="1"/>
  <c r="P182" i="4"/>
  <c r="Q182" i="4" s="1"/>
  <c r="R53" i="5"/>
  <c r="Q53" i="5"/>
  <c r="P53" i="5"/>
  <c r="N53" i="5"/>
  <c r="M53" i="5"/>
  <c r="L53" i="5"/>
  <c r="J53" i="5"/>
  <c r="I53" i="5"/>
  <c r="C181" i="4"/>
  <c r="P180" i="4"/>
  <c r="Q180" i="4" s="1"/>
  <c r="P179" i="4"/>
  <c r="Q179" i="4" s="1"/>
  <c r="P178" i="4"/>
  <c r="Q178" i="4" s="1"/>
  <c r="P177" i="4"/>
  <c r="Q177" i="4" s="1"/>
  <c r="P176" i="4"/>
  <c r="Q176" i="4" s="1"/>
  <c r="P175" i="4"/>
  <c r="S52" i="5"/>
  <c r="R52" i="5"/>
  <c r="P52" i="5"/>
  <c r="O52" i="5"/>
  <c r="N52" i="5"/>
  <c r="L52" i="5"/>
  <c r="K52" i="5"/>
  <c r="J52" i="5"/>
  <c r="I52" i="5"/>
  <c r="C174" i="4"/>
  <c r="P173" i="4"/>
  <c r="Q173" i="4" s="1"/>
  <c r="P172" i="4"/>
  <c r="P171" i="4"/>
  <c r="S51" i="5"/>
  <c r="R51" i="5"/>
  <c r="Q51" i="5"/>
  <c r="P51" i="5"/>
  <c r="O51" i="5"/>
  <c r="N51" i="5"/>
  <c r="M51" i="5"/>
  <c r="L51" i="5"/>
  <c r="K51" i="5"/>
  <c r="J51" i="5"/>
  <c r="I51" i="5"/>
  <c r="P169" i="4"/>
  <c r="Q169" i="4" s="1"/>
  <c r="P168" i="4"/>
  <c r="Q168" i="4" s="1"/>
  <c r="P167" i="4"/>
  <c r="J166" i="4"/>
  <c r="N50" i="5" s="1"/>
  <c r="G166" i="4"/>
  <c r="K50" i="5" s="1"/>
  <c r="F166" i="4"/>
  <c r="J50" i="5" s="1"/>
  <c r="E166" i="4"/>
  <c r="I50" i="5" s="1"/>
  <c r="D166" i="4"/>
  <c r="H50" i="5" s="1"/>
  <c r="P165" i="4"/>
  <c r="Q165" i="4" s="1"/>
  <c r="P164" i="4"/>
  <c r="I163" i="4"/>
  <c r="M49" i="5" s="1"/>
  <c r="H163" i="4"/>
  <c r="L49" i="5" s="1"/>
  <c r="G163" i="4"/>
  <c r="K49" i="5" s="1"/>
  <c r="F163" i="4"/>
  <c r="J49" i="5" s="1"/>
  <c r="E163" i="4"/>
  <c r="I49" i="5" s="1"/>
  <c r="D163" i="4"/>
  <c r="H49" i="5" s="1"/>
  <c r="C163" i="4"/>
  <c r="P162" i="4"/>
  <c r="Q162" i="4" s="1"/>
  <c r="P161" i="4"/>
  <c r="Q161" i="4" s="1"/>
  <c r="P160" i="4"/>
  <c r="Q160" i="4" s="1"/>
  <c r="P159" i="4"/>
  <c r="Q159" i="4" s="1"/>
  <c r="P158" i="4"/>
  <c r="Q158" i="4" s="1"/>
  <c r="O157" i="4"/>
  <c r="S48" i="5" s="1"/>
  <c r="N157" i="4"/>
  <c r="R48" i="5" s="1"/>
  <c r="M157" i="4"/>
  <c r="Q48" i="5" s="1"/>
  <c r="L157" i="4"/>
  <c r="P48" i="5" s="1"/>
  <c r="K157" i="4"/>
  <c r="O48" i="5" s="1"/>
  <c r="J157" i="4"/>
  <c r="I157" i="4"/>
  <c r="M48" i="5" s="1"/>
  <c r="H157" i="4"/>
  <c r="L48" i="5" s="1"/>
  <c r="G157" i="4"/>
  <c r="K48" i="5" s="1"/>
  <c r="F157" i="4"/>
  <c r="J48" i="5" s="1"/>
  <c r="E157" i="4"/>
  <c r="I48" i="5" s="1"/>
  <c r="D157" i="4"/>
  <c r="P155" i="4"/>
  <c r="Q155" i="4" s="1"/>
  <c r="Q154" i="4" s="1"/>
  <c r="O154" i="4"/>
  <c r="S33" i="5" s="1"/>
  <c r="N154" i="4"/>
  <c r="R33" i="5" s="1"/>
  <c r="M154" i="4"/>
  <c r="L154" i="4"/>
  <c r="P33" i="5" s="1"/>
  <c r="K154" i="4"/>
  <c r="O33" i="5" s="1"/>
  <c r="C154" i="4"/>
  <c r="P153" i="4"/>
  <c r="Q153" i="4" s="1"/>
  <c r="P152" i="4"/>
  <c r="Q152" i="4" s="1"/>
  <c r="P151" i="4"/>
  <c r="Q151" i="4" s="1"/>
  <c r="P150" i="4"/>
  <c r="Q150" i="4" s="1"/>
  <c r="S32" i="5"/>
  <c r="S31" i="5" s="1"/>
  <c r="R32" i="5"/>
  <c r="Q32" i="5"/>
  <c r="O32" i="5"/>
  <c r="O31" i="5" s="1"/>
  <c r="N32" i="5"/>
  <c r="N31" i="5" s="1"/>
  <c r="M32" i="5"/>
  <c r="M31" i="5" s="1"/>
  <c r="K32" i="5"/>
  <c r="K31" i="5" s="1"/>
  <c r="J32" i="5"/>
  <c r="J31" i="5" s="1"/>
  <c r="I32" i="5"/>
  <c r="I31" i="5" s="1"/>
  <c r="C149" i="4"/>
  <c r="C148" i="4"/>
  <c r="P147" i="4"/>
  <c r="Q147" i="4" s="1"/>
  <c r="P146" i="4"/>
  <c r="Q146" i="4" s="1"/>
  <c r="P145" i="4"/>
  <c r="Q145" i="4" s="1"/>
  <c r="P144" i="4"/>
  <c r="Q144" i="4" s="1"/>
  <c r="P143" i="4"/>
  <c r="Q143" i="4" s="1"/>
  <c r="P142" i="4"/>
  <c r="Q142" i="4" s="1"/>
  <c r="P141" i="4"/>
  <c r="Q141" i="4" s="1"/>
  <c r="P140" i="4"/>
  <c r="Q140" i="4" s="1"/>
  <c r="P139" i="4"/>
  <c r="Q139" i="4" s="1"/>
  <c r="P138" i="4"/>
  <c r="Q138" i="4" s="1"/>
  <c r="P137" i="4"/>
  <c r="Q137" i="4" s="1"/>
  <c r="P136" i="4"/>
  <c r="Q136" i="4" s="1"/>
  <c r="O135" i="4"/>
  <c r="S30" i="5" s="1"/>
  <c r="N135" i="4"/>
  <c r="R30" i="5" s="1"/>
  <c r="M135" i="4"/>
  <c r="Q30" i="5" s="1"/>
  <c r="L135" i="4"/>
  <c r="K135" i="4"/>
  <c r="O30" i="5" s="1"/>
  <c r="J135" i="4"/>
  <c r="N30" i="5" s="1"/>
  <c r="I135" i="4"/>
  <c r="M30" i="5" s="1"/>
  <c r="H135" i="4"/>
  <c r="G135" i="4"/>
  <c r="K30" i="5" s="1"/>
  <c r="F135" i="4"/>
  <c r="J30" i="5" s="1"/>
  <c r="E135" i="4"/>
  <c r="I30" i="5" s="1"/>
  <c r="C135" i="4"/>
  <c r="S28" i="5"/>
  <c r="R28" i="5"/>
  <c r="Q28" i="5"/>
  <c r="P28" i="5"/>
  <c r="O28" i="5"/>
  <c r="N28" i="5"/>
  <c r="M28" i="5"/>
  <c r="L28" i="5"/>
  <c r="K28" i="5"/>
  <c r="J28" i="5"/>
  <c r="I28" i="5"/>
  <c r="C126" i="4"/>
  <c r="P125" i="4"/>
  <c r="Q125" i="4" s="1"/>
  <c r="P124" i="4"/>
  <c r="P123" i="4"/>
  <c r="Q123" i="4" s="1"/>
  <c r="P122" i="4"/>
  <c r="Q122" i="4" s="1"/>
  <c r="P121" i="4"/>
  <c r="Q121" i="4" s="1"/>
  <c r="P120" i="4"/>
  <c r="Q120" i="4" s="1"/>
  <c r="P119" i="4"/>
  <c r="Q119" i="4" s="1"/>
  <c r="P118" i="4"/>
  <c r="S27" i="5"/>
  <c r="R27" i="5"/>
  <c r="Q27" i="5"/>
  <c r="P27" i="5"/>
  <c r="O27" i="5"/>
  <c r="N27" i="5"/>
  <c r="M27" i="5"/>
  <c r="L27" i="5"/>
  <c r="K27" i="5"/>
  <c r="J27" i="5"/>
  <c r="I27" i="5"/>
  <c r="H27" i="5"/>
  <c r="C117" i="4"/>
  <c r="P116" i="4"/>
  <c r="P115" i="4"/>
  <c r="Q115" i="4" s="1"/>
  <c r="P112" i="4"/>
  <c r="S25" i="5"/>
  <c r="R25" i="5"/>
  <c r="Q25" i="5"/>
  <c r="P25" i="5"/>
  <c r="O25" i="5"/>
  <c r="N25" i="5"/>
  <c r="M25" i="5"/>
  <c r="L25" i="5"/>
  <c r="K25" i="5"/>
  <c r="J25" i="5"/>
  <c r="I25" i="5"/>
  <c r="C111" i="4"/>
  <c r="P110" i="4"/>
  <c r="Q110" i="4" s="1"/>
  <c r="P109" i="4"/>
  <c r="Q109" i="4" s="1"/>
  <c r="P108" i="4"/>
  <c r="Q108" i="4" s="1"/>
  <c r="P107" i="4"/>
  <c r="S24" i="5"/>
  <c r="R24" i="5"/>
  <c r="Q24" i="5"/>
  <c r="P24" i="5"/>
  <c r="O24" i="5"/>
  <c r="N24" i="5"/>
  <c r="M24" i="5"/>
  <c r="L24" i="5"/>
  <c r="K24" i="5"/>
  <c r="J24" i="5"/>
  <c r="I24" i="5"/>
  <c r="H24" i="5"/>
  <c r="C106" i="4"/>
  <c r="P105" i="4"/>
  <c r="P104" i="4"/>
  <c r="Q104" i="4" s="1"/>
  <c r="P103" i="4"/>
  <c r="Q103" i="4" s="1"/>
  <c r="P102" i="4"/>
  <c r="S23" i="5"/>
  <c r="R23" i="5"/>
  <c r="Q23" i="5"/>
  <c r="P23" i="5"/>
  <c r="O23" i="5"/>
  <c r="N23" i="5"/>
  <c r="M23" i="5"/>
  <c r="L23" i="5"/>
  <c r="K23" i="5"/>
  <c r="J23" i="5"/>
  <c r="I23" i="5"/>
  <c r="C101" i="4"/>
  <c r="P100" i="4"/>
  <c r="P99" i="4"/>
  <c r="Q99" i="4" s="1"/>
  <c r="P98" i="4"/>
  <c r="Q98" i="4" s="1"/>
  <c r="P97" i="4"/>
  <c r="S22" i="5"/>
  <c r="R22" i="5"/>
  <c r="P22" i="5"/>
  <c r="O22" i="5"/>
  <c r="N22" i="5"/>
  <c r="L22" i="5"/>
  <c r="K22" i="5"/>
  <c r="J22" i="5"/>
  <c r="I22" i="5"/>
  <c r="C96" i="4"/>
  <c r="P94" i="4"/>
  <c r="Q94" i="4" s="1"/>
  <c r="P93" i="4"/>
  <c r="P92" i="4"/>
  <c r="Q92" i="4" s="1"/>
  <c r="S20" i="5"/>
  <c r="R20" i="5"/>
  <c r="Q20" i="5"/>
  <c r="P20" i="5"/>
  <c r="O20" i="5"/>
  <c r="N20" i="5"/>
  <c r="M20" i="5"/>
  <c r="L20" i="5"/>
  <c r="K20" i="5"/>
  <c r="J20" i="5"/>
  <c r="I20" i="5"/>
  <c r="C91" i="4"/>
  <c r="P90" i="4"/>
  <c r="Q90" i="4" s="1"/>
  <c r="P89" i="4"/>
  <c r="Q89" i="4" s="1"/>
  <c r="P88" i="4"/>
  <c r="Q88" i="4" s="1"/>
  <c r="P87" i="4"/>
  <c r="P86" i="4"/>
  <c r="Q86" i="4" s="1"/>
  <c r="P85" i="4"/>
  <c r="Q85" i="4" s="1"/>
  <c r="P84" i="4"/>
  <c r="Q84" i="4" s="1"/>
  <c r="P83" i="4"/>
  <c r="Q83" i="4" s="1"/>
  <c r="P82" i="4"/>
  <c r="Q82" i="4" s="1"/>
  <c r="P80" i="4"/>
  <c r="Q80" i="4" s="1"/>
  <c r="P79" i="4"/>
  <c r="Q79" i="4" s="1"/>
  <c r="P78" i="4"/>
  <c r="Q78" i="4" s="1"/>
  <c r="P77" i="4"/>
  <c r="Q77" i="4" s="1"/>
  <c r="P76" i="4"/>
  <c r="Q76" i="4" s="1"/>
  <c r="P75" i="4"/>
  <c r="S19" i="5"/>
  <c r="R19" i="5"/>
  <c r="Q19" i="5"/>
  <c r="P19" i="5"/>
  <c r="O19" i="5"/>
  <c r="N19" i="5"/>
  <c r="M19" i="5"/>
  <c r="L19" i="5"/>
  <c r="K19" i="5"/>
  <c r="J19" i="5"/>
  <c r="I19" i="5"/>
  <c r="C74" i="4"/>
  <c r="P73" i="4"/>
  <c r="P72" i="4"/>
  <c r="Q72" i="4" s="1"/>
  <c r="P71" i="4"/>
  <c r="Q71" i="4" s="1"/>
  <c r="P70" i="4"/>
  <c r="Q70" i="4" s="1"/>
  <c r="P69" i="4"/>
  <c r="Q69" i="4" s="1"/>
  <c r="P68" i="4"/>
  <c r="Q68" i="4" s="1"/>
  <c r="P67" i="4"/>
  <c r="Q67" i="4" s="1"/>
  <c r="P66" i="4"/>
  <c r="Q66" i="4" s="1"/>
  <c r="P65" i="4"/>
  <c r="Q65" i="4" s="1"/>
  <c r="Q18" i="5"/>
  <c r="P18" i="5"/>
  <c r="M18" i="5"/>
  <c r="L18" i="5"/>
  <c r="I18" i="5"/>
  <c r="C64" i="4"/>
  <c r="P63" i="4"/>
  <c r="Q63" i="4" s="1"/>
  <c r="P62" i="4"/>
  <c r="P61" i="4"/>
  <c r="C60" i="4"/>
  <c r="P57" i="4"/>
  <c r="Q57" i="4" s="1"/>
  <c r="P56" i="4"/>
  <c r="P55" i="4"/>
  <c r="Q55" i="4" s="1"/>
  <c r="P54" i="4"/>
  <c r="Q54" i="4" s="1"/>
  <c r="S15" i="5"/>
  <c r="R15" i="5"/>
  <c r="Q15" i="5"/>
  <c r="P15" i="5"/>
  <c r="O15" i="5"/>
  <c r="N15" i="5"/>
  <c r="M15" i="5"/>
  <c r="L15" i="5"/>
  <c r="K15" i="5"/>
  <c r="J15" i="5"/>
  <c r="I15" i="5"/>
  <c r="H15" i="5"/>
  <c r="C53" i="4"/>
  <c r="P52" i="4"/>
  <c r="Q52" i="4" s="1"/>
  <c r="P51" i="4"/>
  <c r="P50" i="4"/>
  <c r="Q50" i="4" s="1"/>
  <c r="S14" i="5"/>
  <c r="R14" i="5"/>
  <c r="Q14" i="5"/>
  <c r="P14" i="5"/>
  <c r="O14" i="5"/>
  <c r="N14" i="5"/>
  <c r="M14" i="5"/>
  <c r="L14" i="5"/>
  <c r="K14" i="5"/>
  <c r="J14" i="5"/>
  <c r="I14" i="5"/>
  <c r="C49" i="4"/>
  <c r="Q48" i="4"/>
  <c r="P47" i="4"/>
  <c r="S13" i="5"/>
  <c r="R13" i="5"/>
  <c r="Q13" i="5"/>
  <c r="P13" i="5"/>
  <c r="O13" i="5"/>
  <c r="N13" i="5"/>
  <c r="M13" i="5"/>
  <c r="L13" i="5"/>
  <c r="K13" i="5"/>
  <c r="J13" i="5"/>
  <c r="I13" i="5"/>
  <c r="P45" i="4"/>
  <c r="Q45" i="4" s="1"/>
  <c r="P44" i="4"/>
  <c r="P43" i="4"/>
  <c r="S12" i="5"/>
  <c r="Q12" i="5"/>
  <c r="O12" i="5"/>
  <c r="M12" i="5"/>
  <c r="L12" i="5"/>
  <c r="K12" i="5"/>
  <c r="I12" i="5"/>
  <c r="H12" i="5"/>
  <c r="C42" i="4"/>
  <c r="P41" i="4"/>
  <c r="P40" i="4"/>
  <c r="P39" i="4"/>
  <c r="P38" i="4"/>
  <c r="Q38" i="4" s="1"/>
  <c r="P37" i="4"/>
  <c r="Q37" i="4" s="1"/>
  <c r="P36" i="4"/>
  <c r="Q36" i="4" s="1"/>
  <c r="P35" i="4"/>
  <c r="Q35" i="4" s="1"/>
  <c r="S11" i="5"/>
  <c r="R11" i="5"/>
  <c r="Q11" i="5"/>
  <c r="P11" i="5"/>
  <c r="O11" i="5"/>
  <c r="N11" i="5"/>
  <c r="M11" i="5"/>
  <c r="L11" i="5"/>
  <c r="K11" i="5"/>
  <c r="J11" i="5"/>
  <c r="I11" i="5"/>
  <c r="C34" i="4"/>
  <c r="P32" i="4"/>
  <c r="Q32" i="4" s="1"/>
  <c r="P31" i="4"/>
  <c r="Q31" i="4" s="1"/>
  <c r="S9" i="5"/>
  <c r="R9" i="5"/>
  <c r="Q9" i="5"/>
  <c r="P9" i="5"/>
  <c r="O9" i="5"/>
  <c r="N9" i="5"/>
  <c r="M9" i="5"/>
  <c r="L9" i="5"/>
  <c r="K9" i="5"/>
  <c r="J9" i="5"/>
  <c r="I9" i="5"/>
  <c r="C29" i="4"/>
  <c r="P28" i="4"/>
  <c r="P27" i="4"/>
  <c r="Q27" i="4" s="1"/>
  <c r="P26" i="4"/>
  <c r="Q26" i="4" s="1"/>
  <c r="P25" i="4"/>
  <c r="S8" i="5"/>
  <c r="R8" i="5"/>
  <c r="Q8" i="5"/>
  <c r="P8" i="5"/>
  <c r="O8" i="5"/>
  <c r="N8" i="5"/>
  <c r="M8" i="5"/>
  <c r="L8" i="5"/>
  <c r="K8" i="5"/>
  <c r="J8" i="5"/>
  <c r="I8" i="5"/>
  <c r="H8" i="5"/>
  <c r="C24" i="4"/>
  <c r="P23" i="4"/>
  <c r="P22" i="4"/>
  <c r="Q22" i="4" s="1"/>
  <c r="S7" i="5"/>
  <c r="R7" i="5"/>
  <c r="Q7" i="5"/>
  <c r="P7" i="5"/>
  <c r="O7" i="5"/>
  <c r="N7" i="5"/>
  <c r="M7" i="5"/>
  <c r="L7" i="5"/>
  <c r="K7" i="5"/>
  <c r="J7" i="5"/>
  <c r="I7" i="5"/>
  <c r="C21" i="4"/>
  <c r="C2" i="4" s="1"/>
  <c r="P20" i="4"/>
  <c r="P19" i="4"/>
  <c r="Q19" i="4" s="1"/>
  <c r="P18" i="4"/>
  <c r="Q18" i="4" s="1"/>
  <c r="P17" i="4"/>
  <c r="Q17" i="4" s="1"/>
  <c r="P16" i="4"/>
  <c r="Q16" i="4" s="1"/>
  <c r="P15" i="4"/>
  <c r="Q15" i="4" s="1"/>
  <c r="P14" i="4"/>
  <c r="Q14" i="4" s="1"/>
  <c r="P13" i="4"/>
  <c r="Q13" i="4" s="1"/>
  <c r="S6" i="5"/>
  <c r="Q6" i="5"/>
  <c r="O6" i="5"/>
  <c r="M6" i="5"/>
  <c r="K6" i="5"/>
  <c r="I6" i="5"/>
  <c r="P11" i="4"/>
  <c r="P10" i="4"/>
  <c r="Q10" i="4" s="1"/>
  <c r="P9" i="4"/>
  <c r="Q9" i="4" s="1"/>
  <c r="P8" i="4"/>
  <c r="Q8" i="4" s="1"/>
  <c r="P7" i="4"/>
  <c r="Q7" i="4" s="1"/>
  <c r="P6" i="4"/>
  <c r="Q6" i="4" s="1"/>
  <c r="Q5" i="4"/>
  <c r="P4" i="4"/>
  <c r="S5" i="5"/>
  <c r="R5" i="5"/>
  <c r="Q5" i="5"/>
  <c r="Q4" i="5" s="1"/>
  <c r="P5" i="5"/>
  <c r="O5" i="5"/>
  <c r="N5" i="5"/>
  <c r="M5" i="5"/>
  <c r="M4" i="5" s="1"/>
  <c r="L5" i="5"/>
  <c r="K5" i="5"/>
  <c r="J5" i="5"/>
  <c r="Q11" i="4" l="1"/>
  <c r="Q3" i="4" s="1"/>
  <c r="P3" i="4"/>
  <c r="Q20" i="4"/>
  <c r="Q12" i="4" s="1"/>
  <c r="Q23" i="4"/>
  <c r="Q21" i="4" s="1"/>
  <c r="P21" i="4"/>
  <c r="Q28" i="4"/>
  <c r="Q24" i="4" s="1"/>
  <c r="P24" i="4"/>
  <c r="Q51" i="4"/>
  <c r="Q49" i="4" s="1"/>
  <c r="P49" i="4"/>
  <c r="Q56" i="4"/>
  <c r="Q53" i="4" s="1"/>
  <c r="P53" i="4"/>
  <c r="Q62" i="4"/>
  <c r="Q60" i="4" s="1"/>
  <c r="P60" i="4"/>
  <c r="Q73" i="4"/>
  <c r="Q64" i="4" s="1"/>
  <c r="P64" i="4"/>
  <c r="Q87" i="4"/>
  <c r="P74" i="4"/>
  <c r="Q93" i="4"/>
  <c r="Q91" i="4" s="1"/>
  <c r="P91" i="4"/>
  <c r="P33" i="4" s="1"/>
  <c r="Q100" i="4"/>
  <c r="Q96" i="4" s="1"/>
  <c r="P96" i="4"/>
  <c r="Q105" i="4"/>
  <c r="P101" i="4"/>
  <c r="Q112" i="4"/>
  <c r="Q111" i="4" s="1"/>
  <c r="P111" i="4"/>
  <c r="Q116" i="4"/>
  <c r="Q113" i="4" s="1"/>
  <c r="P113" i="4"/>
  <c r="Q124" i="4"/>
  <c r="Q117" i="4" s="1"/>
  <c r="P117" i="4"/>
  <c r="Q135" i="4"/>
  <c r="Q195" i="4"/>
  <c r="Q194" i="4" s="1"/>
  <c r="Q193" i="4" s="1"/>
  <c r="P194" i="4"/>
  <c r="P193" i="4" s="1"/>
  <c r="Q191" i="4"/>
  <c r="Q190" i="4" s="1"/>
  <c r="P190" i="4"/>
  <c r="Q187" i="4"/>
  <c r="Q186" i="4" s="1"/>
  <c r="P186" i="4"/>
  <c r="Q175" i="4"/>
  <c r="Q174" i="4" s="1"/>
  <c r="P174" i="4"/>
  <c r="Q172" i="4"/>
  <c r="Q170" i="4" s="1"/>
  <c r="P170" i="4"/>
  <c r="D156" i="4"/>
  <c r="D200" i="4" s="1"/>
  <c r="Q164" i="4"/>
  <c r="Q163" i="4" s="1"/>
  <c r="P163" i="4"/>
  <c r="Q157" i="4"/>
  <c r="Q167" i="4"/>
  <c r="Q166" i="4" s="1"/>
  <c r="P166" i="4"/>
  <c r="P57" i="5"/>
  <c r="Q107" i="4"/>
  <c r="H7" i="5"/>
  <c r="G7" i="5" s="1"/>
  <c r="G50" i="5"/>
  <c r="G56" i="5"/>
  <c r="Q118" i="4"/>
  <c r="Q171" i="4"/>
  <c r="Q184" i="4"/>
  <c r="Q75" i="4"/>
  <c r="Q97" i="4"/>
  <c r="C95" i="4"/>
  <c r="Q47" i="4"/>
  <c r="Q102" i="4"/>
  <c r="N21" i="5"/>
  <c r="N59" i="5"/>
  <c r="G15" i="5"/>
  <c r="H23" i="5"/>
  <c r="G23" i="5" s="1"/>
  <c r="G24" i="5"/>
  <c r="K21" i="5"/>
  <c r="O21" i="5"/>
  <c r="S21" i="5"/>
  <c r="L32" i="5"/>
  <c r="L31" i="5" s="1"/>
  <c r="P32" i="5"/>
  <c r="P31" i="5" s="1"/>
  <c r="Q33" i="5"/>
  <c r="G33" i="5" s="1"/>
  <c r="N48" i="5"/>
  <c r="N47" i="5" s="1"/>
  <c r="R47" i="5"/>
  <c r="J47" i="5"/>
  <c r="K53" i="5"/>
  <c r="K47" i="5" s="1"/>
  <c r="O53" i="5"/>
  <c r="S53" i="5"/>
  <c r="S47" i="5" s="1"/>
  <c r="R21" i="5"/>
  <c r="R59" i="5"/>
  <c r="J6" i="5"/>
  <c r="J4" i="5" s="1"/>
  <c r="N6" i="5"/>
  <c r="N4" i="5" s="1"/>
  <c r="R6" i="5"/>
  <c r="R4" i="5" s="1"/>
  <c r="G9" i="5"/>
  <c r="C33" i="4"/>
  <c r="H25" i="5"/>
  <c r="G25" i="5" s="1"/>
  <c r="Q31" i="5"/>
  <c r="O47" i="5"/>
  <c r="C156" i="4"/>
  <c r="G54" i="5"/>
  <c r="N57" i="5"/>
  <c r="R57" i="5"/>
  <c r="L6" i="5"/>
  <c r="L4" i="5" s="1"/>
  <c r="P6" i="5"/>
  <c r="P4" i="5" s="1"/>
  <c r="J21" i="5"/>
  <c r="L58" i="5"/>
  <c r="L57" i="5" s="1"/>
  <c r="J59" i="5"/>
  <c r="J57" i="5" s="1"/>
  <c r="K4" i="5"/>
  <c r="O4" i="5"/>
  <c r="S4" i="5"/>
  <c r="G13" i="5"/>
  <c r="M22" i="5"/>
  <c r="M21" i="5" s="1"/>
  <c r="Q22" i="5"/>
  <c r="Q21" i="5" s="1"/>
  <c r="G27" i="5"/>
  <c r="R31" i="5"/>
  <c r="L47" i="5"/>
  <c r="P47" i="5"/>
  <c r="G49" i="5"/>
  <c r="M52" i="5"/>
  <c r="M47" i="5" s="1"/>
  <c r="Q52" i="5"/>
  <c r="Q47" i="5" s="1"/>
  <c r="G55" i="5"/>
  <c r="I59" i="5"/>
  <c r="I57" i="5" s="1"/>
  <c r="M59" i="5"/>
  <c r="M57" i="5" s="1"/>
  <c r="Q59" i="5"/>
  <c r="Q57" i="5" s="1"/>
  <c r="I47" i="5"/>
  <c r="G51" i="5"/>
  <c r="H52" i="5"/>
  <c r="H20" i="5"/>
  <c r="G20" i="5" s="1"/>
  <c r="I5" i="5"/>
  <c r="I4" i="5" s="1"/>
  <c r="H48" i="5"/>
  <c r="H57" i="5"/>
  <c r="H6" i="5"/>
  <c r="H5" i="5"/>
  <c r="H11" i="5"/>
  <c r="G11" i="5" s="1"/>
  <c r="H30" i="5"/>
  <c r="P30" i="5"/>
  <c r="P21" i="5" s="1"/>
  <c r="J18" i="5"/>
  <c r="N18" i="5"/>
  <c r="R18" i="5"/>
  <c r="J12" i="5"/>
  <c r="R12" i="5"/>
  <c r="L30" i="5"/>
  <c r="L21" i="5" s="1"/>
  <c r="P12" i="5"/>
  <c r="P17" i="5"/>
  <c r="P16" i="5"/>
  <c r="K18" i="5"/>
  <c r="O18" i="5"/>
  <c r="S18" i="5"/>
  <c r="N12" i="5"/>
  <c r="L17" i="5"/>
  <c r="L16" i="5"/>
  <c r="P135" i="4"/>
  <c r="H14" i="5"/>
  <c r="H22" i="5"/>
  <c r="G8" i="5"/>
  <c r="I21" i="5"/>
  <c r="G19" i="5"/>
  <c r="H32" i="5"/>
  <c r="P157" i="4"/>
  <c r="P156" i="4" s="1"/>
  <c r="H28" i="5"/>
  <c r="G28" i="5" s="1"/>
  <c r="P154" i="4"/>
  <c r="B10" i="2"/>
  <c r="B4" i="2"/>
  <c r="B57" i="2"/>
  <c r="B47" i="2"/>
  <c r="B21" i="2"/>
  <c r="B31" i="2"/>
  <c r="P2" i="4" l="1"/>
  <c r="Q2" i="4"/>
  <c r="Q74" i="4"/>
  <c r="Q33" i="4"/>
  <c r="P95" i="4"/>
  <c r="Q101" i="4"/>
  <c r="Q95" i="4"/>
  <c r="P200" i="4"/>
  <c r="Q156" i="4"/>
  <c r="C200" i="4"/>
  <c r="G58" i="5"/>
  <c r="G52" i="5"/>
  <c r="G59" i="5"/>
  <c r="G53" i="5"/>
  <c r="G57" i="5"/>
  <c r="L10" i="5"/>
  <c r="L3" i="5" s="1"/>
  <c r="G6" i="5"/>
  <c r="G5" i="5"/>
  <c r="G18" i="5"/>
  <c r="H47" i="5"/>
  <c r="G47" i="5" s="1"/>
  <c r="G48" i="5"/>
  <c r="H4" i="5"/>
  <c r="G4" i="5" s="1"/>
  <c r="Q16" i="5"/>
  <c r="N16" i="5"/>
  <c r="O16" i="5"/>
  <c r="M16" i="5"/>
  <c r="I16" i="5"/>
  <c r="S16" i="5"/>
  <c r="K16" i="5"/>
  <c r="G12" i="5"/>
  <c r="P10" i="5"/>
  <c r="R16" i="5"/>
  <c r="J16" i="5"/>
  <c r="G30" i="5"/>
  <c r="H10" i="5"/>
  <c r="G14" i="5"/>
  <c r="H21" i="5"/>
  <c r="G21" i="5" s="1"/>
  <c r="G22" i="5"/>
  <c r="H31" i="5"/>
  <c r="G32" i="5"/>
  <c r="B69" i="2"/>
  <c r="L68" i="5" l="1"/>
  <c r="L81" i="5" s="1"/>
  <c r="R17" i="5"/>
  <c r="R10" i="5" s="1"/>
  <c r="P3" i="5"/>
  <c r="P68" i="5"/>
  <c r="P81" i="5" s="1"/>
  <c r="G16" i="5"/>
  <c r="M17" i="5"/>
  <c r="M10" i="5" s="1"/>
  <c r="O17" i="5"/>
  <c r="O10" i="5" s="1"/>
  <c r="Q17" i="5"/>
  <c r="Q10" i="5" s="1"/>
  <c r="S17" i="5"/>
  <c r="J17" i="5"/>
  <c r="J10" i="5" s="1"/>
  <c r="K17" i="5"/>
  <c r="K10" i="5" s="1"/>
  <c r="I17" i="5"/>
  <c r="S10" i="5"/>
  <c r="N17" i="5"/>
  <c r="N10" i="5" s="1"/>
  <c r="H68" i="5"/>
  <c r="H81" i="5" s="1"/>
  <c r="G31" i="5"/>
  <c r="H3" i="5"/>
  <c r="J68" i="5" l="1"/>
  <c r="J81" i="5" s="1"/>
  <c r="J3" i="5"/>
  <c r="Q3" i="5"/>
  <c r="Q68" i="5"/>
  <c r="Q81" i="5" s="1"/>
  <c r="M68" i="5"/>
  <c r="M81" i="5" s="1"/>
  <c r="M3" i="5"/>
  <c r="K3" i="5"/>
  <c r="K68" i="5"/>
  <c r="K81" i="5" s="1"/>
  <c r="R68" i="5"/>
  <c r="R81" i="5" s="1"/>
  <c r="R3" i="5"/>
  <c r="N68" i="5"/>
  <c r="N81" i="5" s="1"/>
  <c r="N3" i="5"/>
  <c r="G17" i="5"/>
  <c r="I10" i="5"/>
  <c r="S68" i="5"/>
  <c r="S81" i="5" s="1"/>
  <c r="S3" i="5"/>
  <c r="O3" i="5"/>
  <c r="O68" i="5"/>
  <c r="O81" i="5" s="1"/>
  <c r="H83" i="5"/>
  <c r="C80" i="2"/>
  <c r="B80" i="2"/>
  <c r="B82" i="2" s="1"/>
  <c r="C31" i="2"/>
  <c r="C10" i="2"/>
  <c r="I68" i="5" l="1"/>
  <c r="I81" i="5" s="1"/>
  <c r="I3" i="5"/>
  <c r="G3" i="5" s="1"/>
  <c r="G10" i="5"/>
  <c r="C4" i="2"/>
  <c r="C57" i="2"/>
  <c r="C21" i="2"/>
  <c r="G68" i="5" l="1"/>
  <c r="G81" i="5" s="1"/>
  <c r="C65" i="2"/>
  <c r="C62" i="2"/>
  <c r="C47" i="2" l="1"/>
  <c r="C69" i="2" s="1"/>
  <c r="C82" i="2" s="1"/>
</calcChain>
</file>

<file path=xl/sharedStrings.xml><?xml version="1.0" encoding="utf-8"?>
<sst xmlns="http://schemas.openxmlformats.org/spreadsheetml/2006/main" count="622" uniqueCount="522">
  <si>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</si>
  <si>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</si>
  <si>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</si>
  <si>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</si>
  <si>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</si>
  <si>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</si>
  <si>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</si>
  <si>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</si>
  <si>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</si>
  <si>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</si>
  <si>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</si>
  <si>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</si>
  <si>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</si>
  <si>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</si>
  <si>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</si>
  <si>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</si>
  <si>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</si>
  <si>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</si>
  <si>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</si>
  <si>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</si>
  <si>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</si>
  <si>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</si>
  <si>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</si>
  <si>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</si>
  <si>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</si>
  <si>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</si>
  <si>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</si>
  <si>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</si>
  <si>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</si>
  <si>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</si>
  <si>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</si>
  <si>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</si>
  <si>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</si>
  <si>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</si>
  <si>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</si>
  <si>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</si>
  <si>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</si>
  <si>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</si>
  <si>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</si>
  <si>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</si>
  <si>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</si>
  <si>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</si>
  <si>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</si>
  <si>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</si>
  <si>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</si>
  <si>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</si>
  <si>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</si>
  <si>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</si>
  <si>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</si>
  <si>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</si>
  <si>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</si>
  <si>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</si>
  <si>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</si>
  <si>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</si>
  <si>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</si>
  <si>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</si>
  <si>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</si>
  <si>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</si>
  <si>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</si>
  <si>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</si>
  <si>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</si>
  <si>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</si>
  <si>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</si>
  <si>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</si>
  <si>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</si>
  <si>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</si>
  <si>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</si>
  <si>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</si>
  <si>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</si>
  <si>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</si>
  <si>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</si>
  <si>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</si>
  <si>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</si>
  <si>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</si>
  <si>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</si>
  <si>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</si>
  <si>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</si>
  <si>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</si>
  <si>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</si>
  <si>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</si>
  <si>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</si>
  <si>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</si>
  <si>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</si>
  <si>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</si>
  <si>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</si>
  <si>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</si>
  <si>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ELABORADO POR: _________________________________</t>
  </si>
  <si>
    <t>Encargado Departamento Financiero</t>
  </si>
  <si>
    <t>.</t>
  </si>
  <si>
    <t>Lic. Baudy O. Antigua Hiciano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</si>
  <si>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</si>
  <si>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Fuente: [9995,102]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</si>
  <si>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</si>
  <si>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</si>
  <si>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</si>
  <si>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</si>
  <si>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</si>
  <si>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</si>
  <si>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</si>
  <si>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</si>
  <si>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</si>
  <si>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</si>
  <si>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</si>
  <si>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</si>
  <si>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Encargado Departamento Financiero Lic. Baudy Antigua Hiciano</t>
  </si>
  <si>
    <t>Lic. Hommy Castillo</t>
  </si>
  <si>
    <t>Analista de Presupuesto</t>
  </si>
  <si>
    <t>2.2.5.9 - DERECHO DE USO</t>
  </si>
  <si>
    <t>No. Cuenta</t>
  </si>
  <si>
    <t>Nombre Cuenta</t>
  </si>
  <si>
    <t>PRESUPUESTO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</si>
  <si>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</si>
  <si>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</si>
  <si>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</si>
  <si>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</si>
  <si>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</si>
  <si>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</si>
  <si>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</si>
  <si>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</si>
  <si>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</si>
  <si>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</si>
  <si>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</si>
  <si>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</si>
  <si>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EJECUTADO</t>
  </si>
  <si>
    <t>POR EJECUTAR</t>
  </si>
  <si>
    <t>2.1 REMUNERACIONES Y CONTRIBUCIONES</t>
  </si>
  <si>
    <t>2.1.1</t>
  </si>
  <si>
    <t>REMUNERACIONES</t>
  </si>
  <si>
    <t>2.1.1.1.1</t>
  </si>
  <si>
    <t>Sueldos Fijos</t>
  </si>
  <si>
    <t>2.1.1.2.1</t>
  </si>
  <si>
    <t>Sueldos Personal Contratado y/o igualado</t>
  </si>
  <si>
    <t>2.1.1.2.6</t>
  </si>
  <si>
    <t>Jornales</t>
  </si>
  <si>
    <t>2.1.1.2.8</t>
  </si>
  <si>
    <t>Empleados Temporales</t>
  </si>
  <si>
    <t>2.1.1.3.1</t>
  </si>
  <si>
    <t>2.1.1.4.1</t>
  </si>
  <si>
    <t>Sueldo anual No. 13</t>
  </si>
  <si>
    <t>2.1.1.5.3</t>
  </si>
  <si>
    <t>Prestación laboral por desvinculación</t>
  </si>
  <si>
    <t>2.1.1.5.4</t>
  </si>
  <si>
    <t>Proporción de vacaciones no disfrutadas</t>
  </si>
  <si>
    <t>2.1.2</t>
  </si>
  <si>
    <t>SOBRESUELDOS</t>
  </si>
  <si>
    <t>2.1.2.2.1</t>
  </si>
  <si>
    <t>2.1.2.2.4</t>
  </si>
  <si>
    <t>Primas de transporte</t>
  </si>
  <si>
    <t>2.1.2.2.5</t>
  </si>
  <si>
    <t>2.1.2.2.7</t>
  </si>
  <si>
    <t>Compensación por Distancia</t>
  </si>
  <si>
    <t>2.1.2.2.8</t>
  </si>
  <si>
    <t>Compensaciones especiales</t>
  </si>
  <si>
    <t>Bono por desempeño a servidores de carrera</t>
  </si>
  <si>
    <t>Compensación por cumplimiento de indicadores</t>
  </si>
  <si>
    <t>2.1.3</t>
  </si>
  <si>
    <t>DIETAS Y GASTOS DE REPRESENTACION</t>
  </si>
  <si>
    <t>2.1.3.1.1</t>
  </si>
  <si>
    <t>2.1.3.2.1</t>
  </si>
  <si>
    <t>2.1.4</t>
  </si>
  <si>
    <t>GRATIFICACIONES Y BONIFICACIONES</t>
  </si>
  <si>
    <t>2.1.4.1.1</t>
  </si>
  <si>
    <t>Bonificaciones</t>
  </si>
  <si>
    <t>2.1.4.2.1</t>
  </si>
  <si>
    <t>Bono Escolar</t>
  </si>
  <si>
    <t>2.1.4.2.2</t>
  </si>
  <si>
    <t>Gratificaciones Por Pasantías</t>
  </si>
  <si>
    <t>2.1.4.4.4</t>
  </si>
  <si>
    <t>Otras Gratificaciones</t>
  </si>
  <si>
    <t>2.1.5</t>
  </si>
  <si>
    <t>CONTRIBUCIONES A LA SEGURIDAD SOCIAL</t>
  </si>
  <si>
    <t>2.1.5.1.1</t>
  </si>
  <si>
    <t>Contribuciones al seguro de salud</t>
  </si>
  <si>
    <t>2.1.5.2.1</t>
  </si>
  <si>
    <t>Contribuciones al seguro de pensiones</t>
  </si>
  <si>
    <t>2.1.5.3.1</t>
  </si>
  <si>
    <t>Contribuciones al seguro de riesgo laboral</t>
  </si>
  <si>
    <t>2.2 CONTRATACION DE SERVICIOS</t>
  </si>
  <si>
    <t>2.2.1</t>
  </si>
  <si>
    <t>SERVICIOS BASICOS</t>
  </si>
  <si>
    <t>2.2.1.2.1</t>
  </si>
  <si>
    <t>2.2.1.3.1</t>
  </si>
  <si>
    <t>2.2.1.4.1</t>
  </si>
  <si>
    <t>Telefax y correo</t>
  </si>
  <si>
    <t>2.2.1.5.1</t>
  </si>
  <si>
    <t>2.2.1.6.1</t>
  </si>
  <si>
    <t>Energía eléctrica</t>
  </si>
  <si>
    <t>2.2.1.7.1</t>
  </si>
  <si>
    <t>Agua</t>
  </si>
  <si>
    <t>2.2.1.8.1</t>
  </si>
  <si>
    <t>Recolección de residuos sólidos</t>
  </si>
  <si>
    <t>2.2.2</t>
  </si>
  <si>
    <t>PUBLICIDAD, IMPRESION Y ENCUADERNACION</t>
  </si>
  <si>
    <t>2.2.2.1.1</t>
  </si>
  <si>
    <t>Publicidad y propaganda</t>
  </si>
  <si>
    <t>2.2.2.2.1</t>
  </si>
  <si>
    <t>Impresión, encuadernación y rotulación</t>
  </si>
  <si>
    <t>2.2.3</t>
  </si>
  <si>
    <t>VIATICOS</t>
  </si>
  <si>
    <t>2.2.3.1.1</t>
  </si>
  <si>
    <t>2.2.3.2.1</t>
  </si>
  <si>
    <t>2.2.4</t>
  </si>
  <si>
    <t>TRANSPORTE Y ALMACENAJE</t>
  </si>
  <si>
    <t>2.2.4.1.1</t>
  </si>
  <si>
    <t>Pasajes</t>
  </si>
  <si>
    <t>2.2.4.2.1</t>
  </si>
  <si>
    <t>Fletes</t>
  </si>
  <si>
    <t>2.2.4.4.1</t>
  </si>
  <si>
    <t>Peaje</t>
  </si>
  <si>
    <t>2.2.5</t>
  </si>
  <si>
    <t>ALQUILERES Y RENTAS</t>
  </si>
  <si>
    <t>2.2.5.3.4</t>
  </si>
  <si>
    <t>Alquiler de Equipo de Oficina y Muebles</t>
  </si>
  <si>
    <t>2.2.5.4.1</t>
  </si>
  <si>
    <t>2.2.5.8.1</t>
  </si>
  <si>
    <t>Otros Alquileres</t>
  </si>
  <si>
    <t>Derecho de uso</t>
  </si>
  <si>
    <t>Licencias informáticas</t>
  </si>
  <si>
    <t>2.2.6</t>
  </si>
  <si>
    <t>SEGUROS</t>
  </si>
  <si>
    <t>2.2.6.1.1</t>
  </si>
  <si>
    <t>Seguro de bienes inmuebles</t>
  </si>
  <si>
    <t>2.2.6.2.1</t>
  </si>
  <si>
    <t>Seguro de bienes muebles</t>
  </si>
  <si>
    <t>2.2.6.3.1</t>
  </si>
  <si>
    <t>Seguros de personas</t>
  </si>
  <si>
    <t>2.2.7</t>
  </si>
  <si>
    <t>SERVICIOS DE CONSERVACION, REPARACIONES MENORES E INSTALACIONES TEMPORALES</t>
  </si>
  <si>
    <t>2.2.7.1.1</t>
  </si>
  <si>
    <t>Obras menores en edificaciones</t>
  </si>
  <si>
    <t>2.2.7.1.2</t>
  </si>
  <si>
    <t>Mantenimiento y reparaciones especiales</t>
  </si>
  <si>
    <t>2.2.7.1.6</t>
  </si>
  <si>
    <t>Mantenimiento y reparación de instalaciones eléctricas</t>
  </si>
  <si>
    <t>2.2.7.1.7</t>
  </si>
  <si>
    <t>Mantenimiento, reparación, servicios de pintura y sus derivados</t>
  </si>
  <si>
    <t>2.2.7.2.1</t>
  </si>
  <si>
    <t>Mantenimiento y Reparación de Maquinarias y Equipos</t>
  </si>
  <si>
    <t>2.2.7.2.2</t>
  </si>
  <si>
    <t>2.2.7.2.6</t>
  </si>
  <si>
    <t>2.2.7.2.7</t>
  </si>
  <si>
    <t>Mantenimiento y reparación de equipos industriales y producción</t>
  </si>
  <si>
    <t>2.2.7.2.8</t>
  </si>
  <si>
    <t>Servicios de mantenimiento, reparación, desmonte e instalación de maquinarias y equipos</t>
  </si>
  <si>
    <t>2.2.8</t>
  </si>
  <si>
    <t>OTROS SERVICIOS NO INCLUIDOS EN CONCEPTOS ANTERIORES</t>
  </si>
  <si>
    <t>2.2.8.1.1</t>
  </si>
  <si>
    <t>Gastos judiciales</t>
  </si>
  <si>
    <t>2.2.8.2.1</t>
  </si>
  <si>
    <t>Comisiones y gastos bancarios</t>
  </si>
  <si>
    <t>2.2.8.3.1</t>
  </si>
  <si>
    <t>Servicios Médicos</t>
  </si>
  <si>
    <t>2.2.8.4.1</t>
  </si>
  <si>
    <t>Servicios Funerarios y Gastos Conexos</t>
  </si>
  <si>
    <t>2.2.8.5.1</t>
  </si>
  <si>
    <t>Fumigación</t>
  </si>
  <si>
    <t>2.2.8.5.3</t>
  </si>
  <si>
    <t>Limpieza e Higiene</t>
  </si>
  <si>
    <t>2.2.8.6.1</t>
  </si>
  <si>
    <t>Eventos Generales</t>
  </si>
  <si>
    <t>2.2.8.6.2</t>
  </si>
  <si>
    <t>Festividades</t>
  </si>
  <si>
    <t>2.2.8.7.1</t>
  </si>
  <si>
    <t>Servicios Técnicos y Profesionales</t>
  </si>
  <si>
    <t>2.2.8.7.2</t>
  </si>
  <si>
    <t>2.2.8.7.3</t>
  </si>
  <si>
    <t>Servicios de Contabilidad y Auditoria</t>
  </si>
  <si>
    <t>2.2.8.7.4</t>
  </si>
  <si>
    <t>Servicios de capacitación</t>
  </si>
  <si>
    <t>2.2.8.7.5</t>
  </si>
  <si>
    <t>2.2.8.7.6</t>
  </si>
  <si>
    <t>2.2.8.8.1</t>
  </si>
  <si>
    <t>Impuestos</t>
  </si>
  <si>
    <t>2.2.8.9.5</t>
  </si>
  <si>
    <t>Otros gastos operacionales de institución</t>
  </si>
  <si>
    <t>2.2.9</t>
  </si>
  <si>
    <t>OTRAS CONTRATACIONES DE SERVICIOS</t>
  </si>
  <si>
    <t>2.2.9.1.1</t>
  </si>
  <si>
    <t>Otras Contrataciones de Servicios</t>
  </si>
  <si>
    <t>2.2.9.2.1</t>
  </si>
  <si>
    <t>Servicios de Alimentos</t>
  </si>
  <si>
    <t>2.2.9.2.3</t>
  </si>
  <si>
    <t>Servicio de Catering</t>
  </si>
  <si>
    <t>2.3 MATERIALES Y SUMINISTROS</t>
  </si>
  <si>
    <t>ALIMENTOS Y PRODUCTOS AGROFORESTALES</t>
  </si>
  <si>
    <t>2.3.1.1.1</t>
  </si>
  <si>
    <t>Alimentos y bebidas para personas</t>
  </si>
  <si>
    <t>2.3.1.3.2</t>
  </si>
  <si>
    <t>Productos Agrícolas</t>
  </si>
  <si>
    <t>2.3.1.3.3</t>
  </si>
  <si>
    <t>Productos Forestales</t>
  </si>
  <si>
    <t>2.3.1.4.1</t>
  </si>
  <si>
    <t>Madera, corcho y sus manufacturas</t>
  </si>
  <si>
    <t>2.3.2</t>
  </si>
  <si>
    <t>TEXTILES Y VESTUARIOS</t>
  </si>
  <si>
    <t>2.3.2.1.1</t>
  </si>
  <si>
    <t>Hilados, Fibras y Telas</t>
  </si>
  <si>
    <t>2.3.2.2.1</t>
  </si>
  <si>
    <t>Acabados Textiles</t>
  </si>
  <si>
    <t>2.3.2.3.1</t>
  </si>
  <si>
    <t>Prendas de vestir</t>
  </si>
  <si>
    <t>2.3.2.4.1</t>
  </si>
  <si>
    <t>Calzados</t>
  </si>
  <si>
    <t>2.3.3</t>
  </si>
  <si>
    <t>PRODUCTOS DE PAPEL, CARTON E IMPRESOS</t>
  </si>
  <si>
    <t>2.3.3.1.1</t>
  </si>
  <si>
    <t>Papel de Escritorio</t>
  </si>
  <si>
    <t>2.3.3.2.1</t>
  </si>
  <si>
    <t>Productos de papel y cartón</t>
  </si>
  <si>
    <t>2.3.3.3.1</t>
  </si>
  <si>
    <t>Productos de artes graficas</t>
  </si>
  <si>
    <t>2.3.3.4.1</t>
  </si>
  <si>
    <t>Libros, revistas y periódicos</t>
  </si>
  <si>
    <t>2.3.4</t>
  </si>
  <si>
    <t>PRODUCTOS FARMACEUTICOS</t>
  </si>
  <si>
    <t>2.3.4.1.1</t>
  </si>
  <si>
    <t>Productos médicos para uso humano</t>
  </si>
  <si>
    <t>2.3.5</t>
  </si>
  <si>
    <t>PRODUCTOS DE CUERO, CAUCHO Y PLASTICO</t>
  </si>
  <si>
    <t>2.3.5.3.1</t>
  </si>
  <si>
    <t>Llantas y neumáticos</t>
  </si>
  <si>
    <t>2.3.5.5.1</t>
  </si>
  <si>
    <t>Plástico</t>
  </si>
  <si>
    <t>2.3.6</t>
  </si>
  <si>
    <t>PRODUCTOS DE MINERALES, METALICOS Y NO METALICOS</t>
  </si>
  <si>
    <t>2.3.6.1.1</t>
  </si>
  <si>
    <t>Productos de Cemento</t>
  </si>
  <si>
    <t>2.3.6.1.4</t>
  </si>
  <si>
    <t>Productos de Yeso</t>
  </si>
  <si>
    <t>2.3.6.2.1</t>
  </si>
  <si>
    <t>Productos de vidrio</t>
  </si>
  <si>
    <t>2.3.6.2.2</t>
  </si>
  <si>
    <t>Productos de Loza</t>
  </si>
  <si>
    <t>2.3.6.3.4</t>
  </si>
  <si>
    <t>Herramientas Menores</t>
  </si>
  <si>
    <t>2.3.6.3.6</t>
  </si>
  <si>
    <t>2.3.6.4.4</t>
  </si>
  <si>
    <t>Piedra, Arcilla y Arena</t>
  </si>
  <si>
    <t>2.3.6.9.1</t>
  </si>
  <si>
    <t>2.3.7</t>
  </si>
  <si>
    <t>COMBUSTIBLE, LUBRICANTES, PRODUCTOS QUIMICOS Y CONEXOS</t>
  </si>
  <si>
    <t>2.3.7.1.1</t>
  </si>
  <si>
    <t>Gasolina</t>
  </si>
  <si>
    <t>2.3.7.1.2</t>
  </si>
  <si>
    <t>Gasoil</t>
  </si>
  <si>
    <t>2.3.7.1.5</t>
  </si>
  <si>
    <t>Aceites y Grasas</t>
  </si>
  <si>
    <t>2.3.7.1.6</t>
  </si>
  <si>
    <t>Lubricantes</t>
  </si>
  <si>
    <t>2.3.7.2.3</t>
  </si>
  <si>
    <t>2.3.7.2.5</t>
  </si>
  <si>
    <t>Insecticidas, fumigantes y otros</t>
  </si>
  <si>
    <t>2.3.7.2.6</t>
  </si>
  <si>
    <t>Pinturas, barnices, lacas, diluyentes y absorbentes para pintura</t>
  </si>
  <si>
    <t>2.3.7.2.99</t>
  </si>
  <si>
    <t>Otros productos químicos y conexos</t>
  </si>
  <si>
    <t>2.3.9</t>
  </si>
  <si>
    <t>PRODUCTOS Y UTILES VARIOS</t>
  </si>
  <si>
    <t>2.3.9.1.1</t>
  </si>
  <si>
    <t>Material de limpieza</t>
  </si>
  <si>
    <t>2.3.9.2.1</t>
  </si>
  <si>
    <t>Útiles de escritorio, oficina y enseñanza</t>
  </si>
  <si>
    <t>2.3.9.2.2</t>
  </si>
  <si>
    <t>2.3.9.3.1</t>
  </si>
  <si>
    <t>Útiles menores médico-quirúrgicos y de laboratorios</t>
  </si>
  <si>
    <t>2.3.9.4.1</t>
  </si>
  <si>
    <t>Útiles destinados a actividades deportivas, culturales y recreativas</t>
  </si>
  <si>
    <t>2.3.9.5.1</t>
  </si>
  <si>
    <t>2.3.9.6.1</t>
  </si>
  <si>
    <t>Productos eléctricos y afines</t>
  </si>
  <si>
    <t>2.3.9.8.1</t>
  </si>
  <si>
    <t>Otros repuestos y accesorios menores</t>
  </si>
  <si>
    <t>2.3.9.8.2</t>
  </si>
  <si>
    <t>Accesorios</t>
  </si>
  <si>
    <t>2.3.9.9.1</t>
  </si>
  <si>
    <t>Productos y útiles varios no identificados precedentemente</t>
  </si>
  <si>
    <t>2.3.9.9.4</t>
  </si>
  <si>
    <t>Productos de defensa y seguridad</t>
  </si>
  <si>
    <t>2.3.9.9.5</t>
  </si>
  <si>
    <t>2.4 TRANSFERENCIAS CORRIENTES</t>
  </si>
  <si>
    <t>2.4.1</t>
  </si>
  <si>
    <t>TRANSFERENCIAS CORRIENTES AL SECTOR PRIVADO</t>
  </si>
  <si>
    <t>2.4.1.1.1</t>
  </si>
  <si>
    <t>Pensiones</t>
  </si>
  <si>
    <t>2.4.1.2.1</t>
  </si>
  <si>
    <t>Ayudas y donac. programadas a hogares y personas</t>
  </si>
  <si>
    <t>2.4.1.2.2</t>
  </si>
  <si>
    <t>Ayudas y donac. Ocasionales a hogares y personas</t>
  </si>
  <si>
    <t>2.4.1.6.5</t>
  </si>
  <si>
    <t xml:space="preserve"> Transferencias corrientes ocasionales a asociaciones</t>
  </si>
  <si>
    <t>2.4.7</t>
  </si>
  <si>
    <t>TRANSFERENCIAS CORRIENTES AL SECTOR EXTERNO</t>
  </si>
  <si>
    <t>2.4.7.2.1</t>
  </si>
  <si>
    <t>Transferencias corrientes a Organismos Internacionales (MEMBRESIAS)</t>
  </si>
  <si>
    <t>2.6 TOTAL BIENES MUEBLES, INMUEBLES E INTANGILES</t>
  </si>
  <si>
    <t>2.6.1</t>
  </si>
  <si>
    <t>MOBILIARIO Y EQUIPO</t>
  </si>
  <si>
    <t>2.6.1.1.1</t>
  </si>
  <si>
    <t>2.6.1.2.1</t>
  </si>
  <si>
    <t>Muebles de alojamiento</t>
  </si>
  <si>
    <t>2.6.1.3.1</t>
  </si>
  <si>
    <t>Equipo Computacional</t>
  </si>
  <si>
    <t>2.6.1.4.1</t>
  </si>
  <si>
    <t>Electrodomésticos</t>
  </si>
  <si>
    <t>2.6.1.9.1</t>
  </si>
  <si>
    <t>Otros mobiliarios y equipos no identificados precedentemente</t>
  </si>
  <si>
    <t>2.6.2</t>
  </si>
  <si>
    <t>2.6.2.1.1</t>
  </si>
  <si>
    <t>Equipos y aparatos audiovisuales</t>
  </si>
  <si>
    <t>2.6.2.3.1</t>
  </si>
  <si>
    <t>Cámaras fotográficas y de video</t>
  </si>
  <si>
    <t>2.6.3</t>
  </si>
  <si>
    <t>2.6.3 EQUIPO E INSTRUMENTAL, CIENTÍFICO Y LABORATORIO</t>
  </si>
  <si>
    <t>2.6.3.1.1</t>
  </si>
  <si>
    <t>Equipo médico y de laboratorio</t>
  </si>
  <si>
    <t>2.6.3.2.1</t>
  </si>
  <si>
    <t>Instrumental médico y de laboratorio</t>
  </si>
  <si>
    <t>2.6.3.4.1</t>
  </si>
  <si>
    <t>Equipos e instrumentos de medición científica</t>
  </si>
  <si>
    <t>2.6.4</t>
  </si>
  <si>
    <t>VEHICULOS Y EQUIPO DE TRANSPORTE, TRACCION Y ELEVACION</t>
  </si>
  <si>
    <t>2.6.4.1.1</t>
  </si>
  <si>
    <t>2.6.4.8.1</t>
  </si>
  <si>
    <t>Otros equipos de transporte</t>
  </si>
  <si>
    <t>2.6.5</t>
  </si>
  <si>
    <t>MAQUINARIA, OTROS EQUIPOS Y HERRAMIENTAS</t>
  </si>
  <si>
    <t>2.6.5.1.1</t>
  </si>
  <si>
    <t>Maquinaria y equipo agropecuario</t>
  </si>
  <si>
    <t>2.6.5.2.1</t>
  </si>
  <si>
    <t>Maquinaria y equipo industrial</t>
  </si>
  <si>
    <t>2.6.5.5.1</t>
  </si>
  <si>
    <t>Equipo de comunicación, telecomunicación y señalamiento</t>
  </si>
  <si>
    <t>2.6.5.6.1</t>
  </si>
  <si>
    <t>2.6.5.7.1</t>
  </si>
  <si>
    <t>Herramientas y máquinas-herramientas</t>
  </si>
  <si>
    <t>2.6.5.8.1</t>
  </si>
  <si>
    <t>Otros Equipos</t>
  </si>
  <si>
    <t>2.6.6</t>
  </si>
  <si>
    <t>EQUIPOS DE DEFENSA Y SEGURIDAD</t>
  </si>
  <si>
    <t>2.6.6.2.1</t>
  </si>
  <si>
    <t>Equipo de seguridad</t>
  </si>
  <si>
    <t>Equipo de defensa</t>
  </si>
  <si>
    <t>2.6.7</t>
  </si>
  <si>
    <t>ACTIVOS BIOLÓGICOS</t>
  </si>
  <si>
    <t>2.6.7.9.1</t>
  </si>
  <si>
    <t>Semillas, cultivos, plantas y árboles que generan productos recurrentes</t>
  </si>
  <si>
    <t>2.6.8</t>
  </si>
  <si>
    <t>BIENES INTANGIBLES</t>
  </si>
  <si>
    <t>2.6.8.3.1</t>
  </si>
  <si>
    <t>Programas de informática</t>
  </si>
  <si>
    <t>2.6.8.5.1</t>
  </si>
  <si>
    <t>2.6.8.8.1</t>
  </si>
  <si>
    <t>2.6.9</t>
  </si>
  <si>
    <t>TIERRAS Y TERRENOS</t>
  </si>
  <si>
    <t>2.6.9.3.2</t>
  </si>
  <si>
    <t>Terrenos urbanos</t>
  </si>
  <si>
    <t>2.6.9.6.1</t>
  </si>
  <si>
    <t>Accesorios para edificaciones residenciales y no residenciales</t>
  </si>
  <si>
    <t>2.7 OBRAS</t>
  </si>
  <si>
    <t>2.7.1</t>
  </si>
  <si>
    <t>OBRAS EN EDIFICACIONES</t>
  </si>
  <si>
    <t>2.7.1.2.1</t>
  </si>
  <si>
    <t>Obras para edificación no residencial</t>
  </si>
  <si>
    <t>2.7.1.3.1</t>
  </si>
  <si>
    <t>Obras para edificación de otras estructuras</t>
  </si>
  <si>
    <t>2.7.2</t>
  </si>
  <si>
    <t>INFRAESTRUCTURA</t>
  </si>
  <si>
    <t>2.7.2.4.1</t>
  </si>
  <si>
    <t>2.7.2.5.1</t>
  </si>
  <si>
    <t>TOTAL</t>
  </si>
  <si>
    <t>Total  Devengado</t>
  </si>
  <si>
    <t/>
  </si>
  <si>
    <t>Fuente: [fuente]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</si>
  <si>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</si>
  <si>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</si>
  <si>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</si>
  <si>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</si>
  <si>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 xml:space="preserve">Analista de Presupuesto Lic. Hommy Castillo </t>
  </si>
  <si>
    <t>Fecha de imputación: hasta el 31 de Enero 2023.</t>
  </si>
  <si>
    <t>Fecha de registro: 10 de Febrero 2023</t>
  </si>
  <si>
    <t>Viáticos fuera del país</t>
  </si>
  <si>
    <t>Dietas en el país</t>
  </si>
  <si>
    <t>`</t>
  </si>
  <si>
    <t>Equipo de Tracción</t>
  </si>
  <si>
    <t>Equipos de generación eléctrica aparatos y accesorios electrónicos</t>
  </si>
  <si>
    <t>Estudios de pre inversión</t>
  </si>
  <si>
    <t>Infraestructura Marítima y Aérea</t>
  </si>
  <si>
    <t>Sueldo Personal en tramite de Pensión</t>
  </si>
  <si>
    <t>Compensación por gastos de alimentación</t>
  </si>
  <si>
    <t>Compensación Servicios de Seguridad</t>
  </si>
  <si>
    <t>Incentivo por redimiendo individual</t>
  </si>
  <si>
    <t>Gastos de representación en el país</t>
  </si>
  <si>
    <t>Servicio telefónico de larga distancia</t>
  </si>
  <si>
    <t>Teléfono local</t>
  </si>
  <si>
    <t>Servicio de internet y televisión por cable</t>
  </si>
  <si>
    <t>Promoción y Patrocinio</t>
  </si>
  <si>
    <t>Viáticos dentro del País</t>
  </si>
  <si>
    <t>Alquileres de equipos de transporte tracción y elevación</t>
  </si>
  <si>
    <t>Alquileres de equipos de tecnología y almacenamiento de datos</t>
  </si>
  <si>
    <t>Mantenimiento y Reparación Equipo de Computación</t>
  </si>
  <si>
    <t>Mantenimiento y Reparación. de equipo de transporte, tracción y elevación</t>
  </si>
  <si>
    <t>Servicios Jurídicos</t>
  </si>
  <si>
    <t>Servicios de Informática y Sistemas Computarizados</t>
  </si>
  <si>
    <t>Otros Servicios Técnicos Profesionales</t>
  </si>
  <si>
    <t>Artículos de caucho</t>
  </si>
  <si>
    <t>Productos Metálicos</t>
  </si>
  <si>
    <t>Otros Productos No Metálicos</t>
  </si>
  <si>
    <t>Productos Químicos de Uso personal</t>
  </si>
  <si>
    <t>Útiles y materiales escolares</t>
  </si>
  <si>
    <t xml:space="preserve">Útiles de Cocina </t>
  </si>
  <si>
    <t>Productos y Útiles Diversos</t>
  </si>
  <si>
    <t>Muebles de Oficina y Estantería</t>
  </si>
  <si>
    <t>Automóviles y camiones</t>
  </si>
  <si>
    <t>2.1.2.2.06</t>
  </si>
  <si>
    <t>2.2.5.3.02</t>
  </si>
  <si>
    <t>2.3.5.4.01</t>
  </si>
  <si>
    <t>2.6.4.6.01</t>
  </si>
  <si>
    <t>2.6.6.1.01</t>
  </si>
  <si>
    <t>2.2.5.9.01</t>
  </si>
  <si>
    <t>2.2.5.9</t>
  </si>
  <si>
    <r>
      <rPr>
        <sz val="12"/>
        <color rgb="FF393838"/>
        <rFont val="Arial"/>
        <family val="2"/>
      </rPr>
      <t>2.1.2.2.09</t>
    </r>
  </si>
  <si>
    <r>
      <rPr>
        <sz val="12"/>
        <color rgb="FF393838"/>
        <rFont val="Arial"/>
        <family val="2"/>
      </rPr>
      <t>2.1.2.2.10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</si>
</sst>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393838"/>
      <name val="Arial"/>
      <family val="2"/>
    </font>
    <font>
      <sz val="12"/>
      <color rgb="FFFF0000"/>
      <name val="Arial"/>
      <family val="2"/>
    </font>
    <font>
      <sz val="11"/>
      <color indexed="11"/>
      <name val="Calibri"/>
      <family val="2"/>
    </font>
    <font>
      <sz val="11"/>
      <color indexed="10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 applyFill="0" applyBorder="0" applyAlignment="0" applyProtection="0"/>
    <xf numFmtId="0" fontId="13" fillId="0" borderId="0">
      <alignment vertical="top"/>
    </xf>
    <xf numFmtId="0" fontId="14" fillId="0" borderId="0">
      <alignment vertical="top"/>
    </xf>
  </cellStyleXfs>
  <cellXfs count="80">
    <xf numFmtId="0" fontId="0" fillId="0" borderId="0" xfId="0"/>
    <xf numFmtId="0" fontId="3" fillId="3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1" applyFont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43" fontId="4" fillId="0" borderId="0" xfId="1" applyFont="1" applyAlignment="1">
      <alignment vertical="center" wrapText="1"/>
    </xf>
    <xf numFmtId="43" fontId="4" fillId="0" borderId="0" xfId="1" applyFont="1" applyAlignment="1">
      <alignment vertical="center"/>
    </xf>
    <xf numFmtId="43" fontId="4" fillId="0" borderId="0" xfId="1" applyFont="1"/>
    <xf numFmtId="43" fontId="4" fillId="0" borderId="0" xfId="1" applyFont="1" applyFill="1" applyAlignment="1">
      <alignment vertical="center"/>
    </xf>
    <xf numFmtId="43" fontId="4" fillId="0" borderId="0" xfId="1" applyFont="1" applyFill="1" applyAlignment="1">
      <alignment vertical="center" wrapText="1"/>
    </xf>
    <xf numFmtId="43" fontId="5" fillId="0" borderId="0" xfId="1" quotePrefix="1" applyFont="1" applyAlignment="1">
      <alignment vertical="center" wrapText="1"/>
    </xf>
    <xf numFmtId="43" fontId="5" fillId="6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3" fontId="5" fillId="2" borderId="2" xfId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5" fillId="0" borderId="1" xfId="1" applyFont="1" applyBorder="1" applyAlignment="1">
      <alignment vertical="center" wrapText="1"/>
    </xf>
    <xf numFmtId="43" fontId="5" fillId="0" borderId="0" xfId="1" applyFont="1" applyAlignment="1">
      <alignment vertical="center"/>
    </xf>
    <xf numFmtId="43" fontId="5" fillId="3" borderId="0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43" fontId="5" fillId="3" borderId="2" xfId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1" applyNumberFormat="1" applyFont="1" applyAlignment="1">
      <alignment vertical="top"/>
    </xf>
    <xf numFmtId="43" fontId="4" fillId="0" borderId="0" xfId="1" applyFont="1" applyAlignment="1">
      <alignment vertical="top"/>
    </xf>
    <xf numFmtId="43" fontId="4" fillId="0" borderId="3" xfId="1" applyFont="1" applyBorder="1"/>
    <xf numFmtId="43" fontId="4" fillId="0" borderId="0" xfId="1" applyFont="1" applyBorder="1" applyAlignment="1">
      <alignment vertical="center"/>
    </xf>
    <xf numFmtId="43" fontId="4" fillId="0" borderId="4" xfId="1" applyFont="1" applyBorder="1" applyAlignment="1">
      <alignment vertical="center"/>
    </xf>
    <xf numFmtId="43" fontId="4" fillId="4" borderId="0" xfId="1" applyFont="1" applyFill="1" applyAlignment="1">
      <alignment vertical="center" wrapText="1"/>
    </xf>
    <xf numFmtId="43" fontId="1" fillId="0" borderId="0" xfId="1" applyFont="1" applyAlignment="1">
      <alignment vertical="center"/>
    </xf>
    <xf numFmtId="0" fontId="4" fillId="0" borderId="0" xfId="0" applyFont="1" applyFill="1" applyAlignment="1">
      <alignment horizontal="left" vertical="center" wrapText="1" indent="2"/>
    </xf>
    <xf numFmtId="0" fontId="4" fillId="0" borderId="0" xfId="0" applyFont="1" applyFill="1"/>
    <xf numFmtId="43" fontId="3" fillId="7" borderId="0" xfId="1" applyFont="1" applyFill="1" applyAlignment="1">
      <alignment horizontal="center"/>
    </xf>
    <xf numFmtId="43" fontId="4" fillId="0" borderId="0" xfId="1" applyFont="1" applyAlignment="1">
      <alignment horizontal="center" vertical="center"/>
    </xf>
    <xf numFmtId="43" fontId="5" fillId="0" borderId="0" xfId="1" applyFont="1" applyAlignment="1">
      <alignment horizontal="left" vertical="center" wrapText="1"/>
    </xf>
    <xf numFmtId="43" fontId="5" fillId="0" borderId="0" xfId="1" applyFont="1" applyAlignment="1">
      <alignment horizontal="center" vertical="center" wrapText="1"/>
    </xf>
    <xf numFmtId="43" fontId="4" fillId="0" borderId="0" xfId="1" applyFont="1" applyAlignment="1">
      <alignment horizontal="left" vertical="center" wrapText="1"/>
    </xf>
    <xf numFmtId="43" fontId="5" fillId="2" borderId="2" xfId="1" applyFont="1" applyFill="1" applyBorder="1" applyAlignment="1">
      <alignment horizontal="left" vertical="center" wrapText="1"/>
    </xf>
    <xf numFmtId="43" fontId="3" fillId="3" borderId="2" xfId="1" applyFont="1" applyFill="1" applyBorder="1" applyAlignment="1">
      <alignment horizontal="left" vertical="center" wrapText="1"/>
    </xf>
    <xf numFmtId="43" fontId="3" fillId="3" borderId="0" xfId="1" applyFont="1" applyFill="1" applyBorder="1" applyAlignment="1">
      <alignment horizontal="left" vertical="center" wrapText="1"/>
    </xf>
    <xf numFmtId="43" fontId="6" fillId="0" borderId="0" xfId="1" applyFont="1" applyAlignment="1">
      <alignment vertical="center"/>
    </xf>
    <xf numFmtId="0" fontId="6" fillId="0" borderId="0" xfId="1" applyNumberFormat="1" applyFont="1" applyAlignment="1">
      <alignment vertical="top"/>
    </xf>
    <xf numFmtId="0" fontId="4" fillId="0" borderId="0" xfId="1" applyNumberFormat="1" applyFont="1" applyBorder="1" applyAlignment="1">
      <alignment vertical="top"/>
    </xf>
    <xf numFmtId="43" fontId="4" fillId="0" borderId="0" xfId="1" applyFont="1" applyAlignment="1">
      <alignment horizontal="left" vertical="center"/>
    </xf>
    <xf numFmtId="43" fontId="4" fillId="0" borderId="0" xfId="1" applyFont="1" applyAlignment="1">
      <alignment horizontal="center"/>
    </xf>
    <xf numFmtId="164" fontId="5" fillId="0" borderId="0" xfId="0" applyNumberFormat="1" applyFont="1" applyAlignment="1">
      <alignment horizontal="center" vertical="center" wrapText="1"/>
    </xf>
    <xf numFmtId="43" fontId="4" fillId="0" borderId="0" xfId="1" applyFont="1" applyFill="1" applyAlignment="1">
      <alignment horizontal="center"/>
    </xf>
    <xf numFmtId="43" fontId="3" fillId="8" borderId="0" xfId="1" applyFont="1" applyFill="1" applyAlignment="1">
      <alignment horizontal="center"/>
    </xf>
    <xf numFmtId="0" fontId="10" fillId="8" borderId="0" xfId="0" applyFont="1" applyFill="1"/>
    <xf numFmtId="0" fontId="3" fillId="8" borderId="0" xfId="0" applyFont="1" applyFill="1" applyAlignment="1"/>
    <xf numFmtId="43" fontId="10" fillId="8" borderId="0" xfId="0" applyNumberFormat="1" applyFont="1" applyFill="1"/>
    <xf numFmtId="0" fontId="3" fillId="8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43" fontId="10" fillId="8" borderId="0" xfId="1" applyFont="1" applyFill="1" applyAlignment="1">
      <alignment horizontal="center"/>
    </xf>
    <xf numFmtId="0" fontId="10" fillId="8" borderId="0" xfId="0" applyFont="1" applyFill="1" applyBorder="1" applyAlignment="1">
      <alignment wrapText="1"/>
    </xf>
    <xf numFmtId="43" fontId="10" fillId="8" borderId="0" xfId="1" applyFont="1" applyFill="1" applyBorder="1" applyAlignment="1">
      <alignment horizontal="center"/>
    </xf>
    <xf numFmtId="0" fontId="10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wrapText="1"/>
    </xf>
    <xf numFmtId="43" fontId="3" fillId="8" borderId="0" xfId="1" applyFont="1" applyFill="1" applyBorder="1"/>
    <xf numFmtId="43" fontId="10" fillId="8" borderId="0" xfId="1" applyFont="1" applyFill="1" applyBorder="1"/>
    <xf numFmtId="0" fontId="3" fillId="8" borderId="0" xfId="0" applyFont="1" applyFill="1" applyBorder="1" applyAlignment="1">
      <alignment horizontal="left"/>
    </xf>
    <xf numFmtId="43" fontId="3" fillId="8" borderId="0" xfId="1" applyFont="1" applyFill="1" applyBorder="1" applyAlignment="1">
      <alignment horizontal="center"/>
    </xf>
    <xf numFmtId="0" fontId="3" fillId="8" borderId="0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 wrapText="1"/>
    </xf>
    <xf numFmtId="43" fontId="3" fillId="8" borderId="0" xfId="1" applyFont="1" applyFill="1" applyBorder="1" applyAlignment="1">
      <alignment vertical="center"/>
    </xf>
    <xf numFmtId="43" fontId="10" fillId="8" borderId="0" xfId="1" applyFont="1" applyFill="1"/>
    <xf numFmtId="0" fontId="3" fillId="8" borderId="0" xfId="0" applyFont="1" applyFill="1" applyBorder="1" applyAlignment="1"/>
    <xf numFmtId="0" fontId="9" fillId="8" borderId="0" xfId="0" applyFont="1" applyFill="1" applyBorder="1" applyAlignment="1">
      <alignment wrapText="1"/>
    </xf>
    <xf numFmtId="0" fontId="10" fillId="8" borderId="0" xfId="0" applyFont="1" applyFill="1" applyBorder="1" applyAlignment="1">
      <alignment horizontal="left"/>
    </xf>
    <xf numFmtId="43" fontId="12" fillId="8" borderId="0" xfId="1" applyFont="1" applyFill="1"/>
    <xf numFmtId="4" fontId="10" fillId="8" borderId="0" xfId="1" applyNumberFormat="1" applyFont="1" applyFill="1"/>
    <xf numFmtId="0" fontId="3" fillId="7" borderId="0" xfId="0" applyFont="1" applyFill="1" applyAlignment="1">
      <alignment horizontal="center"/>
    </xf>
    <xf numFmtId="0" fontId="4" fillId="0" borderId="0" xfId="1" applyNumberFormat="1" applyFont="1" applyAlignment="1">
      <alignment horizontal="left" vertical="top" wrapText="1"/>
    </xf>
  </cellXfs>
  <cellStyles count="7">
    <cellStyle name="Comma_EJECUCION PRESUPUESTARIA JUAN AQUINO.xlsx 2014-1" xfId="4"/>
    <cellStyle name="Millares" xfId="1" builtinId="3"/>
    <cellStyle name="Millares 2" xfId="3"/>
    <cellStyle name="Normal" xfId="0" builtinId="0"/>
    <cellStyle name="Normal 2" xfId="2"/>
    <cellStyle name="Normal 3" xfId="6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6"/>
  <sheetViews>
    <sheetView showGridLines="0" tabSelected="1" zoomScale="90" zoomScaleNormal="90" workbookViewId="0">
      <selection activeCell="B4" sqref="B4"/>
    </sheetView>
  </sheetViews>
  <sheetFormatPr baseColWidth="10" defaultColWidth="9.140625" defaultRowHeight="14.25" x14ac:dyDescent="0.2"/>
  <cols>
    <col min="1" max="1" width="94.7109375" style="3" customWidth="1"/>
    <col min="2" max="2" width="28.140625" style="11" customWidth="1"/>
    <col min="3" max="3" width="32.5703125" style="11" customWidth="1"/>
    <col min="4" max="16384" width="9.140625" style="3"/>
  </cols>
  <sheetData>
    <row r="2" spans="1:3" ht="15.75" x14ac:dyDescent="0.2">
      <c r="A2" s="1" t="s">
        <v>0</v>
      </c>
      <c r="B2" s="2" t="s">
        <v>36</v>
      </c>
      <c r="C2" s="2" t="s">
        <v>37</v>
      </c>
    </row>
    <row r="3" spans="1:3" ht="15" x14ac:dyDescent="0.2">
      <c r="A3" s="4" t="s">
        <v>1</v>
      </c>
      <c r="B3" s="5"/>
      <c r="C3" s="5"/>
    </row>
    <row r="4" spans="1:3" ht="18.75" x14ac:dyDescent="0.2">
      <c r="A4" s="6" t="s">
        <v>2</v>
      </c>
      <c r="B4" s="35">
        <f>SUM(B5:B9)</f>
        <v>673763065.95999992</v>
      </c>
      <c r="C4" s="41">
        <f>SUM(C5:C9)</f>
        <v>0</v>
      </c>
    </row>
    <row r="5" spans="1:3" ht="15" x14ac:dyDescent="0.2">
      <c r="A5" s="8" t="s">
        <v>3</v>
      </c>
      <c r="B5" s="9">
        <v>447899866.89999998</v>
      </c>
      <c r="C5" s="41">
        <v>0</v>
      </c>
    </row>
    <row r="6" spans="1:3" ht="15" x14ac:dyDescent="0.2">
      <c r="A6" s="8" t="s">
        <v>4</v>
      </c>
      <c r="B6" s="9">
        <v>115447908.8</v>
      </c>
      <c r="C6" s="41">
        <v>0</v>
      </c>
    </row>
    <row r="7" spans="1:3" ht="15" x14ac:dyDescent="0.2">
      <c r="A7" s="8" t="s">
        <v>39</v>
      </c>
      <c r="B7" s="9">
        <v>10400000</v>
      </c>
      <c r="C7" s="41">
        <v>0</v>
      </c>
    </row>
    <row r="8" spans="1:3" ht="15" x14ac:dyDescent="0.2">
      <c r="A8" s="8" t="s">
        <v>5</v>
      </c>
      <c r="B8" s="9">
        <v>37970442.259999998</v>
      </c>
      <c r="C8" s="41">
        <v>0</v>
      </c>
    </row>
    <row r="9" spans="1:3" x14ac:dyDescent="0.2">
      <c r="A9" s="8" t="s">
        <v>6</v>
      </c>
      <c r="B9" s="9">
        <v>62044848</v>
      </c>
      <c r="C9" s="50">
        <v>0</v>
      </c>
    </row>
    <row r="10" spans="1:3" ht="18.75" x14ac:dyDescent="0.2">
      <c r="A10" s="6" t="s">
        <v>7</v>
      </c>
      <c r="B10" s="35">
        <f>SUM(B11:B20)</f>
        <v>332630872.13</v>
      </c>
      <c r="C10" s="51">
        <f>SUM(C11:C20)</f>
        <v>0</v>
      </c>
    </row>
    <row r="11" spans="1:3" x14ac:dyDescent="0.2">
      <c r="A11" s="8" t="s">
        <v>8</v>
      </c>
      <c r="B11" s="9">
        <v>8555000</v>
      </c>
      <c r="C11" s="50">
        <v>0</v>
      </c>
    </row>
    <row r="12" spans="1:3" x14ac:dyDescent="0.2">
      <c r="A12" s="8" t="s">
        <v>9</v>
      </c>
      <c r="B12" s="9">
        <v>19957165</v>
      </c>
      <c r="C12" s="50">
        <v>0</v>
      </c>
    </row>
    <row r="13" spans="1:3" x14ac:dyDescent="0.2">
      <c r="A13" s="8" t="s">
        <v>10</v>
      </c>
      <c r="B13" s="9">
        <v>11000000</v>
      </c>
      <c r="C13" s="50">
        <v>0</v>
      </c>
    </row>
    <row r="14" spans="1:3" ht="18" customHeight="1" x14ac:dyDescent="0.2">
      <c r="A14" s="8" t="s">
        <v>11</v>
      </c>
      <c r="B14" s="9">
        <v>6439000</v>
      </c>
      <c r="C14" s="50">
        <v>0</v>
      </c>
    </row>
    <row r="15" spans="1:3" x14ac:dyDescent="0.2">
      <c r="A15" s="8" t="s">
        <v>12</v>
      </c>
      <c r="B15" s="9">
        <v>1180000</v>
      </c>
      <c r="C15" s="50">
        <v>0</v>
      </c>
    </row>
    <row r="16" spans="1:3" s="37" customFormat="1" x14ac:dyDescent="0.2">
      <c r="A16" s="36" t="s">
        <v>107</v>
      </c>
      <c r="B16" s="13">
        <v>300000</v>
      </c>
      <c r="C16" s="52">
        <v>0</v>
      </c>
    </row>
    <row r="17" spans="1:3" x14ac:dyDescent="0.2">
      <c r="A17" s="8" t="s">
        <v>13</v>
      </c>
      <c r="B17" s="9">
        <v>15830000</v>
      </c>
      <c r="C17" s="50">
        <v>0</v>
      </c>
    </row>
    <row r="18" spans="1:3" ht="28.5" x14ac:dyDescent="0.2">
      <c r="A18" s="8" t="s">
        <v>14</v>
      </c>
      <c r="B18" s="9">
        <v>122673007.13</v>
      </c>
      <c r="C18" s="50">
        <v>0</v>
      </c>
    </row>
    <row r="19" spans="1:3" x14ac:dyDescent="0.2">
      <c r="A19" s="8" t="s">
        <v>15</v>
      </c>
      <c r="B19" s="9">
        <v>114487300</v>
      </c>
      <c r="C19" s="50">
        <v>0</v>
      </c>
    </row>
    <row r="20" spans="1:3" x14ac:dyDescent="0.2">
      <c r="A20" s="8" t="s">
        <v>40</v>
      </c>
      <c r="B20" s="9">
        <v>32209400</v>
      </c>
      <c r="C20" s="50">
        <v>0</v>
      </c>
    </row>
    <row r="21" spans="1:3" ht="18.75" x14ac:dyDescent="0.2">
      <c r="A21" s="6" t="s">
        <v>16</v>
      </c>
      <c r="B21" s="35">
        <f>SUM(B22:B30)</f>
        <v>36754499.5</v>
      </c>
      <c r="C21" s="51">
        <f>SUM(C22:C30)</f>
        <v>0</v>
      </c>
    </row>
    <row r="22" spans="1:3" x14ac:dyDescent="0.2">
      <c r="A22" s="8" t="s">
        <v>17</v>
      </c>
      <c r="B22" s="9">
        <v>3925000</v>
      </c>
      <c r="C22" s="50">
        <v>0</v>
      </c>
    </row>
    <row r="23" spans="1:3" x14ac:dyDescent="0.2">
      <c r="A23" s="8" t="s">
        <v>18</v>
      </c>
      <c r="B23" s="9">
        <v>5707724</v>
      </c>
      <c r="C23" s="50">
        <v>0</v>
      </c>
    </row>
    <row r="24" spans="1:3" x14ac:dyDescent="0.2">
      <c r="A24" s="8" t="s">
        <v>19</v>
      </c>
      <c r="B24" s="9">
        <v>2846000</v>
      </c>
      <c r="C24" s="50">
        <v>0</v>
      </c>
    </row>
    <row r="25" spans="1:3" x14ac:dyDescent="0.2">
      <c r="A25" s="8" t="s">
        <v>20</v>
      </c>
      <c r="B25" s="9">
        <v>50000</v>
      </c>
      <c r="C25" s="50">
        <v>0</v>
      </c>
    </row>
    <row r="26" spans="1:3" x14ac:dyDescent="0.2">
      <c r="A26" s="8" t="s">
        <v>21</v>
      </c>
      <c r="B26" s="9">
        <v>645959.36</v>
      </c>
      <c r="C26" s="50">
        <v>0</v>
      </c>
    </row>
    <row r="27" spans="1:3" x14ac:dyDescent="0.2">
      <c r="A27" s="8" t="s">
        <v>22</v>
      </c>
      <c r="B27" s="34">
        <v>1453815.4</v>
      </c>
      <c r="C27" s="50">
        <v>0</v>
      </c>
    </row>
    <row r="28" spans="1:3" x14ac:dyDescent="0.2">
      <c r="A28" s="8" t="s">
        <v>23</v>
      </c>
      <c r="B28" s="34">
        <v>13865000</v>
      </c>
      <c r="C28" s="50">
        <v>0</v>
      </c>
    </row>
    <row r="29" spans="1:3" x14ac:dyDescent="0.2">
      <c r="A29" s="8" t="s">
        <v>41</v>
      </c>
      <c r="B29" s="9">
        <v>0</v>
      </c>
      <c r="C29" s="50">
        <v>0</v>
      </c>
    </row>
    <row r="30" spans="1:3" x14ac:dyDescent="0.2">
      <c r="A30" s="8" t="s">
        <v>24</v>
      </c>
      <c r="B30" s="9">
        <v>8261000.7400000002</v>
      </c>
      <c r="C30" s="50">
        <v>0</v>
      </c>
    </row>
    <row r="31" spans="1:3" ht="18.75" x14ac:dyDescent="0.2">
      <c r="A31" s="6" t="s">
        <v>25</v>
      </c>
      <c r="B31" s="35">
        <f>SUM(B32:B38)</f>
        <v>21257271</v>
      </c>
      <c r="C31" s="51">
        <f>SUM(C32:C38)</f>
        <v>0</v>
      </c>
    </row>
    <row r="32" spans="1:3" x14ac:dyDescent="0.2">
      <c r="A32" s="8" t="s">
        <v>26</v>
      </c>
      <c r="B32" s="9">
        <v>20982271</v>
      </c>
      <c r="C32" s="50">
        <v>0</v>
      </c>
    </row>
    <row r="33" spans="1:3" x14ac:dyDescent="0.2">
      <c r="A33" s="8" t="s">
        <v>42</v>
      </c>
      <c r="B33" s="9"/>
      <c r="C33" s="50">
        <v>0</v>
      </c>
    </row>
    <row r="34" spans="1:3" x14ac:dyDescent="0.2">
      <c r="A34" s="8" t="s">
        <v>43</v>
      </c>
      <c r="B34" s="9"/>
      <c r="C34" s="50">
        <v>0</v>
      </c>
    </row>
    <row r="35" spans="1:3" x14ac:dyDescent="0.2">
      <c r="A35" s="8" t="s">
        <v>44</v>
      </c>
      <c r="B35" s="9"/>
      <c r="C35" s="50">
        <v>0</v>
      </c>
    </row>
    <row r="36" spans="1:3" x14ac:dyDescent="0.2">
      <c r="A36" s="8" t="s">
        <v>45</v>
      </c>
      <c r="B36" s="9"/>
      <c r="C36" s="50">
        <v>0</v>
      </c>
    </row>
    <row r="37" spans="1:3" x14ac:dyDescent="0.2">
      <c r="A37" s="8" t="s">
        <v>27</v>
      </c>
      <c r="B37" s="9">
        <v>275000</v>
      </c>
      <c r="C37" s="50">
        <v>0</v>
      </c>
    </row>
    <row r="38" spans="1:3" x14ac:dyDescent="0.2">
      <c r="A38" s="8" t="s">
        <v>46</v>
      </c>
      <c r="B38" s="9"/>
      <c r="C38" s="50">
        <v>0</v>
      </c>
    </row>
    <row r="39" spans="1:3" ht="15" x14ac:dyDescent="0.2">
      <c r="A39" s="6" t="s">
        <v>47</v>
      </c>
      <c r="B39" s="7">
        <v>0</v>
      </c>
      <c r="C39" s="51">
        <v>0</v>
      </c>
    </row>
    <row r="40" spans="1:3" x14ac:dyDescent="0.2">
      <c r="A40" s="8" t="s">
        <v>48</v>
      </c>
      <c r="B40" s="9"/>
      <c r="C40" s="50">
        <v>0</v>
      </c>
    </row>
    <row r="41" spans="1:3" x14ac:dyDescent="0.2">
      <c r="A41" s="8" t="s">
        <v>49</v>
      </c>
      <c r="B41" s="9">
        <v>0</v>
      </c>
      <c r="C41" s="50">
        <v>0</v>
      </c>
    </row>
    <row r="42" spans="1:3" x14ac:dyDescent="0.2">
      <c r="A42" s="8" t="s">
        <v>50</v>
      </c>
      <c r="B42" s="9"/>
      <c r="C42" s="50">
        <v>0</v>
      </c>
    </row>
    <row r="43" spans="1:3" x14ac:dyDescent="0.2">
      <c r="A43" s="8" t="s">
        <v>51</v>
      </c>
      <c r="B43" s="9"/>
      <c r="C43" s="50">
        <v>0</v>
      </c>
    </row>
    <row r="44" spans="1:3" x14ac:dyDescent="0.2">
      <c r="A44" s="8" t="s">
        <v>52</v>
      </c>
      <c r="B44" s="9"/>
      <c r="C44" s="50">
        <v>0</v>
      </c>
    </row>
    <row r="45" spans="1:3" x14ac:dyDescent="0.2">
      <c r="A45" s="8" t="s">
        <v>53</v>
      </c>
      <c r="B45" s="9"/>
      <c r="C45" s="50">
        <v>0</v>
      </c>
    </row>
    <row r="46" spans="1:3" x14ac:dyDescent="0.2">
      <c r="A46" s="8" t="s">
        <v>54</v>
      </c>
      <c r="B46" s="9"/>
      <c r="C46" s="50">
        <v>0</v>
      </c>
    </row>
    <row r="47" spans="1:3" ht="18.75" x14ac:dyDescent="0.2">
      <c r="A47" s="6" t="s">
        <v>28</v>
      </c>
      <c r="B47" s="35">
        <f>SUM(B48:B56)</f>
        <v>499346537.22000003</v>
      </c>
      <c r="C47" s="51">
        <f>SUM(C48:C56)</f>
        <v>0</v>
      </c>
    </row>
    <row r="48" spans="1:3" x14ac:dyDescent="0.2">
      <c r="A48" s="8" t="s">
        <v>29</v>
      </c>
      <c r="B48" s="9">
        <v>11000792.83</v>
      </c>
      <c r="C48" s="50">
        <v>0</v>
      </c>
    </row>
    <row r="49" spans="1:3" x14ac:dyDescent="0.2">
      <c r="A49" s="8" t="s">
        <v>30</v>
      </c>
      <c r="B49" s="9">
        <v>839777.19</v>
      </c>
      <c r="C49" s="50">
        <v>0</v>
      </c>
    </row>
    <row r="50" spans="1:3" x14ac:dyDescent="0.2">
      <c r="A50" s="8" t="s">
        <v>31</v>
      </c>
      <c r="B50" s="9">
        <v>0</v>
      </c>
      <c r="C50" s="50">
        <v>0</v>
      </c>
    </row>
    <row r="51" spans="1:3" x14ac:dyDescent="0.2">
      <c r="A51" s="8" t="s">
        <v>32</v>
      </c>
      <c r="B51" s="9">
        <v>32881583.199999999</v>
      </c>
      <c r="C51" s="50">
        <v>0</v>
      </c>
    </row>
    <row r="52" spans="1:3" x14ac:dyDescent="0.2">
      <c r="A52" s="8" t="s">
        <v>33</v>
      </c>
      <c r="B52" s="9">
        <v>4173384</v>
      </c>
      <c r="C52" s="50">
        <v>0</v>
      </c>
    </row>
    <row r="53" spans="1:3" x14ac:dyDescent="0.2">
      <c r="A53" s="8" t="s">
        <v>55</v>
      </c>
      <c r="B53" s="9">
        <v>851000</v>
      </c>
      <c r="C53" s="50">
        <v>0</v>
      </c>
    </row>
    <row r="54" spans="1:3" x14ac:dyDescent="0.2">
      <c r="A54" s="8" t="s">
        <v>56</v>
      </c>
      <c r="B54" s="9">
        <v>0</v>
      </c>
      <c r="C54" s="50">
        <v>0</v>
      </c>
    </row>
    <row r="55" spans="1:3" x14ac:dyDescent="0.2">
      <c r="A55" s="8" t="s">
        <v>34</v>
      </c>
      <c r="B55" s="9">
        <v>62500000</v>
      </c>
      <c r="C55" s="50">
        <v>0</v>
      </c>
    </row>
    <row r="56" spans="1:3" x14ac:dyDescent="0.2">
      <c r="A56" s="8" t="s">
        <v>57</v>
      </c>
      <c r="B56" s="9">
        <v>387100000</v>
      </c>
      <c r="C56" s="50">
        <v>0</v>
      </c>
    </row>
    <row r="57" spans="1:3" ht="18.75" x14ac:dyDescent="0.2">
      <c r="A57" s="6" t="s">
        <v>58</v>
      </c>
      <c r="B57" s="35">
        <f>SUM(B58:B59)</f>
        <v>374213027.19</v>
      </c>
      <c r="C57" s="51">
        <f>SUM(C58:C59)</f>
        <v>0</v>
      </c>
    </row>
    <row r="58" spans="1:3" x14ac:dyDescent="0.2">
      <c r="A58" s="8" t="s">
        <v>59</v>
      </c>
      <c r="B58" s="9">
        <v>69431054</v>
      </c>
      <c r="C58" s="50">
        <v>0</v>
      </c>
    </row>
    <row r="59" spans="1:3" x14ac:dyDescent="0.2">
      <c r="A59" s="8" t="s">
        <v>60</v>
      </c>
      <c r="B59" s="9">
        <v>304781973.19</v>
      </c>
      <c r="C59" s="50">
        <v>0</v>
      </c>
    </row>
    <row r="60" spans="1:3" x14ac:dyDescent="0.2">
      <c r="A60" s="8" t="s">
        <v>61</v>
      </c>
      <c r="B60" s="9"/>
      <c r="C60" s="50" t="s">
        <v>88</v>
      </c>
    </row>
    <row r="61" spans="1:3" ht="28.5" x14ac:dyDescent="0.2">
      <c r="A61" s="8" t="s">
        <v>62</v>
      </c>
      <c r="B61" s="9"/>
      <c r="C61" s="50">
        <v>0</v>
      </c>
    </row>
    <row r="62" spans="1:3" ht="15" x14ac:dyDescent="0.2">
      <c r="A62" s="6" t="s">
        <v>63</v>
      </c>
      <c r="B62" s="7"/>
      <c r="C62" s="51">
        <f>SUM(C63:C64)</f>
        <v>0</v>
      </c>
    </row>
    <row r="63" spans="1:3" x14ac:dyDescent="0.2">
      <c r="A63" s="8" t="s">
        <v>64</v>
      </c>
      <c r="B63" s="9"/>
      <c r="C63" s="50">
        <v>0</v>
      </c>
    </row>
    <row r="64" spans="1:3" x14ac:dyDescent="0.2">
      <c r="A64" s="8" t="s">
        <v>65</v>
      </c>
      <c r="B64" s="9"/>
      <c r="C64" s="50">
        <v>0</v>
      </c>
    </row>
    <row r="65" spans="1:3" ht="15" x14ac:dyDescent="0.2">
      <c r="A65" s="6" t="s">
        <v>66</v>
      </c>
      <c r="B65" s="7"/>
      <c r="C65" s="51">
        <f>SUM(C66:C68)</f>
        <v>0</v>
      </c>
    </row>
    <row r="66" spans="1:3" x14ac:dyDescent="0.2">
      <c r="A66" s="8" t="s">
        <v>67</v>
      </c>
      <c r="B66" s="9"/>
      <c r="C66" s="50">
        <v>0</v>
      </c>
    </row>
    <row r="67" spans="1:3" x14ac:dyDescent="0.2">
      <c r="A67" s="8" t="s">
        <v>68</v>
      </c>
      <c r="B67" s="9"/>
      <c r="C67" s="50">
        <v>0</v>
      </c>
    </row>
    <row r="68" spans="1:3" x14ac:dyDescent="0.2">
      <c r="A68" s="8" t="s">
        <v>69</v>
      </c>
      <c r="B68" s="9"/>
      <c r="C68" s="50">
        <v>0</v>
      </c>
    </row>
    <row r="69" spans="1:3" ht="15" x14ac:dyDescent="0.2">
      <c r="A69" s="16" t="s">
        <v>35</v>
      </c>
      <c r="B69" s="17">
        <f>+B57+B47+B31+B21+B10+B4</f>
        <v>1937965273</v>
      </c>
      <c r="C69" s="18">
        <f>+C57+C47+C31+C21+C10+C4</f>
        <v>0</v>
      </c>
    </row>
    <row r="70" spans="1:3" x14ac:dyDescent="0.2">
      <c r="A70" s="20"/>
      <c r="B70" s="9"/>
      <c r="C70" s="50"/>
    </row>
    <row r="71" spans="1:3" ht="15" x14ac:dyDescent="0.2">
      <c r="A71" s="4" t="s">
        <v>70</v>
      </c>
      <c r="B71" s="21"/>
    </row>
    <row r="72" spans="1:3" ht="15" x14ac:dyDescent="0.2">
      <c r="A72" s="6" t="s">
        <v>71</v>
      </c>
      <c r="B72" s="7"/>
    </row>
    <row r="73" spans="1:3" x14ac:dyDescent="0.2">
      <c r="A73" s="8" t="s">
        <v>72</v>
      </c>
      <c r="B73" s="9">
        <v>0</v>
      </c>
      <c r="C73" s="11">
        <v>0</v>
      </c>
    </row>
    <row r="74" spans="1:3" x14ac:dyDescent="0.2">
      <c r="A74" s="8" t="s">
        <v>73</v>
      </c>
      <c r="B74" s="9">
        <v>0</v>
      </c>
      <c r="C74" s="11">
        <v>0</v>
      </c>
    </row>
    <row r="75" spans="1:3" ht="15" x14ac:dyDescent="0.2">
      <c r="A75" s="6" t="s">
        <v>74</v>
      </c>
      <c r="B75" s="7">
        <v>0</v>
      </c>
      <c r="C75" s="11">
        <v>0</v>
      </c>
    </row>
    <row r="76" spans="1:3" x14ac:dyDescent="0.2">
      <c r="A76" s="8" t="s">
        <v>75</v>
      </c>
      <c r="B76" s="9"/>
      <c r="C76" s="11">
        <v>0</v>
      </c>
    </row>
    <row r="77" spans="1:3" x14ac:dyDescent="0.2">
      <c r="A77" s="8" t="s">
        <v>76</v>
      </c>
      <c r="B77" s="9"/>
      <c r="C77" s="11">
        <v>0</v>
      </c>
    </row>
    <row r="78" spans="1:3" ht="15" x14ac:dyDescent="0.2">
      <c r="A78" s="6" t="s">
        <v>77</v>
      </c>
      <c r="B78" s="7">
        <v>0</v>
      </c>
      <c r="C78" s="11">
        <v>0</v>
      </c>
    </row>
    <row r="79" spans="1:3" x14ac:dyDescent="0.2">
      <c r="A79" s="8" t="s">
        <v>78</v>
      </c>
      <c r="B79" s="9">
        <v>0</v>
      </c>
      <c r="C79" s="11">
        <v>0</v>
      </c>
    </row>
    <row r="80" spans="1:3" ht="15" x14ac:dyDescent="0.2">
      <c r="A80" s="16" t="s">
        <v>79</v>
      </c>
      <c r="B80" s="17">
        <f>+B76</f>
        <v>0</v>
      </c>
      <c r="C80" s="17">
        <f>+C76</f>
        <v>0</v>
      </c>
    </row>
    <row r="82" spans="1:3" ht="15.75" x14ac:dyDescent="0.2">
      <c r="A82" s="24" t="s">
        <v>80</v>
      </c>
      <c r="B82" s="25">
        <f>+B80+B69</f>
        <v>1937965273</v>
      </c>
      <c r="C82" s="26">
        <f>+C80+C69</f>
        <v>0</v>
      </c>
    </row>
    <row r="83" spans="1:3" x14ac:dyDescent="0.2">
      <c r="A83" s="3" t="s">
        <v>91</v>
      </c>
    </row>
    <row r="85" spans="1:3" ht="18" x14ac:dyDescent="0.25">
      <c r="A85" s="27" t="s">
        <v>38</v>
      </c>
    </row>
    <row r="86" spans="1:3" x14ac:dyDescent="0.2">
      <c r="A86" s="28" t="s">
        <v>84</v>
      </c>
    </row>
    <row r="87" spans="1:3" x14ac:dyDescent="0.2">
      <c r="A87" s="28" t="s">
        <v>85</v>
      </c>
    </row>
    <row r="88" spans="1:3" ht="15" customHeight="1" x14ac:dyDescent="0.2">
      <c r="A88" s="79" t="s">
        <v>90</v>
      </c>
      <c r="B88" s="79"/>
      <c r="C88" s="79"/>
    </row>
    <row r="89" spans="1:3" ht="15" customHeight="1" x14ac:dyDescent="0.2">
      <c r="A89" s="79"/>
      <c r="B89" s="79"/>
      <c r="C89" s="79"/>
    </row>
    <row r="90" spans="1:3" ht="18" x14ac:dyDescent="0.25">
      <c r="A90" s="27" t="s">
        <v>81</v>
      </c>
    </row>
    <row r="91" spans="1:3" x14ac:dyDescent="0.2">
      <c r="A91" s="28" t="s">
        <v>82</v>
      </c>
    </row>
    <row r="92" spans="1:3" x14ac:dyDescent="0.2">
      <c r="A92" s="28" t="s">
        <v>83</v>
      </c>
    </row>
    <row r="94" spans="1:3" x14ac:dyDescent="0.2">
      <c r="A94" s="28" t="s">
        <v>86</v>
      </c>
    </row>
    <row r="95" spans="1:3" x14ac:dyDescent="0.2">
      <c r="A95" s="28" t="s">
        <v>105</v>
      </c>
      <c r="B95" s="31" t="s">
        <v>89</v>
      </c>
      <c r="C95" s="31"/>
    </row>
    <row r="96" spans="1:3" x14ac:dyDescent="0.2">
      <c r="A96" s="28" t="s">
        <v>106</v>
      </c>
      <c r="B96" s="11" t="s">
        <v>87</v>
      </c>
    </row>
  </sheetData>
  <mergeCells count="1">
    <mergeCell ref="A88:C89"/>
  </mergeCells>
  <pageMargins left="0.70866141732283472" right="0.70866141732283472" top="1.4183333333333332" bottom="0.74803149606299213" header="0.31496062992125984" footer="0.31496062992125984"/>
  <pageSetup scale="78" fitToHeight="0" orientation="landscape" r:id="rId1"/>
  <headerFooter>
    <oddHeader>&amp;C&amp;"-,Negrita"DEPARTAMENTO AEROPORTUARIO  
  Año 2023
Ejecución de Gastos y Aplicaciones Financieras
Valores en RD$&amp;R&amp;G</oddHeader>
    <oddFooter>&amp;R&amp;9Pág. &amp;P de &amp;N</oddFooter>
  </headerFooter>
  <rowBreaks count="2" manualBreakCount="2">
    <brk id="65" max="2" man="1"/>
    <brk id="97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7"/>
  <sheetViews>
    <sheetView showGridLines="0" zoomScale="80" zoomScaleNormal="80" zoomScaleSheetLayoutView="85" workbookViewId="0">
      <pane xSplit="7" ySplit="2" topLeftCell="H72" activePane="bottomRight" state="frozen"/>
      <selection pane="topRight" activeCell="H1" sqref="H1"/>
      <selection pane="bottomLeft" activeCell="A3" sqref="A3"/>
      <selection pane="bottomRight" activeCell="G16" sqref="G16"/>
    </sheetView>
  </sheetViews>
  <sheetFormatPr baseColWidth="10" defaultColWidth="9.140625" defaultRowHeight="14.25" x14ac:dyDescent="0.25"/>
  <cols>
    <col min="1" max="1" width="49.5703125" style="10" customWidth="1"/>
    <col min="2" max="2" width="3.7109375" style="10" customWidth="1"/>
    <col min="3" max="3" width="12.5703125" style="10" customWidth="1"/>
    <col min="4" max="4" width="19.5703125" style="10" bestFit="1" customWidth="1"/>
    <col min="5" max="5" width="16.5703125" style="39" hidden="1" customWidth="1"/>
    <col min="6" max="6" width="22.85546875" style="39" hidden="1" customWidth="1"/>
    <col min="7" max="7" width="21.5703125" style="10" customWidth="1"/>
    <col min="8" max="8" width="18.42578125" style="10" customWidth="1"/>
    <col min="9" max="9" width="18.7109375" style="10" customWidth="1"/>
    <col min="10" max="10" width="17.7109375" style="10" customWidth="1"/>
    <col min="11" max="13" width="15" style="10" customWidth="1"/>
    <col min="14" max="15" width="15.7109375" style="10" customWidth="1"/>
    <col min="16" max="16" width="16" style="10" customWidth="1"/>
    <col min="17" max="17" width="19.42578125" style="10" customWidth="1"/>
    <col min="18" max="18" width="14.5703125" style="10" customWidth="1"/>
    <col min="19" max="19" width="15.7109375" style="10" customWidth="1"/>
    <col min="20" max="20" width="9.140625" style="10"/>
    <col min="21" max="21" width="15" style="10" bestFit="1" customWidth="1"/>
    <col min="22" max="22" width="18.7109375" style="10" customWidth="1"/>
    <col min="23" max="29" width="6" style="10" bestFit="1" customWidth="1"/>
    <col min="30" max="31" width="7" style="10" bestFit="1" customWidth="1"/>
    <col min="32" max="16384" width="9.140625" style="10"/>
  </cols>
  <sheetData>
    <row r="2" spans="1:20" s="39" customFormat="1" ht="31.5" x14ac:dyDescent="0.25">
      <c r="A2" s="2" t="s">
        <v>0</v>
      </c>
      <c r="B2" s="2"/>
      <c r="C2" s="2"/>
      <c r="D2" s="2" t="s">
        <v>36</v>
      </c>
      <c r="E2" s="2" t="s">
        <v>37</v>
      </c>
      <c r="F2" s="2" t="s">
        <v>37</v>
      </c>
      <c r="G2" s="2" t="s">
        <v>470</v>
      </c>
      <c r="H2" s="2" t="s">
        <v>92</v>
      </c>
      <c r="I2" s="2" t="s">
        <v>93</v>
      </c>
      <c r="J2" s="2" t="s">
        <v>94</v>
      </c>
      <c r="K2" s="2" t="s">
        <v>95</v>
      </c>
      <c r="L2" s="2" t="s">
        <v>96</v>
      </c>
      <c r="M2" s="2" t="s">
        <v>97</v>
      </c>
      <c r="N2" s="2" t="s">
        <v>98</v>
      </c>
      <c r="O2" s="2" t="s">
        <v>99</v>
      </c>
      <c r="P2" s="2" t="s">
        <v>100</v>
      </c>
      <c r="Q2" s="2" t="s">
        <v>101</v>
      </c>
      <c r="R2" s="2" t="s">
        <v>102</v>
      </c>
      <c r="S2" s="2" t="s">
        <v>103</v>
      </c>
    </row>
    <row r="3" spans="1:20" ht="15" x14ac:dyDescent="0.25">
      <c r="A3" s="5" t="s">
        <v>1</v>
      </c>
      <c r="B3" s="5"/>
      <c r="C3" s="5"/>
      <c r="D3" s="5">
        <f t="shared" ref="D3:F3" si="0">+D4+D10+D21+D31+D39+D47+D57</f>
        <v>1937965273</v>
      </c>
      <c r="E3" s="5">
        <f t="shared" si="0"/>
        <v>0</v>
      </c>
      <c r="F3" s="5">
        <f t="shared" si="0"/>
        <v>0</v>
      </c>
      <c r="G3" s="5">
        <f>SUM(H3:S3)</f>
        <v>121952482.27</v>
      </c>
      <c r="H3" s="5">
        <f>+H4+H10+H21+H31+H39+H47+H57</f>
        <v>121952482.27</v>
      </c>
      <c r="I3" s="5">
        <f t="shared" ref="I3:R3" si="1">+I4+I10+I21+I31+I39+I47+I57</f>
        <v>0</v>
      </c>
      <c r="J3" s="5">
        <f t="shared" si="1"/>
        <v>0</v>
      </c>
      <c r="K3" s="5">
        <f t="shared" si="1"/>
        <v>0</v>
      </c>
      <c r="L3" s="5">
        <f t="shared" si="1"/>
        <v>0</v>
      </c>
      <c r="M3" s="5">
        <f t="shared" si="1"/>
        <v>0</v>
      </c>
      <c r="N3" s="5">
        <f t="shared" si="1"/>
        <v>0</v>
      </c>
      <c r="O3" s="5">
        <f t="shared" si="1"/>
        <v>0</v>
      </c>
      <c r="P3" s="5">
        <f t="shared" si="1"/>
        <v>0</v>
      </c>
      <c r="Q3" s="5">
        <f t="shared" si="1"/>
        <v>0</v>
      </c>
      <c r="R3" s="5">
        <f t="shared" si="1"/>
        <v>0</v>
      </c>
      <c r="S3" s="5">
        <f>+S4+S10+S21+S31+S39+S47+S57</f>
        <v>0</v>
      </c>
    </row>
    <row r="4" spans="1:20" ht="30" x14ac:dyDescent="0.25">
      <c r="A4" s="40" t="s">
        <v>2</v>
      </c>
      <c r="B4" s="40"/>
      <c r="C4" s="40"/>
      <c r="D4" s="41">
        <f>SUM(D5:D9)</f>
        <v>673763065.95999992</v>
      </c>
      <c r="E4" s="7">
        <f>SUM(E5:E9)</f>
        <v>0</v>
      </c>
      <c r="F4" s="41">
        <f>SUM(F5:F9)</f>
        <v>0</v>
      </c>
      <c r="G4" s="22">
        <f>SUM(H4:S4)</f>
        <v>78866507.370000005</v>
      </c>
      <c r="H4" s="7">
        <f>SUM(H5:H9)</f>
        <v>78866507.370000005</v>
      </c>
      <c r="I4" s="7">
        <f t="shared" ref="I4:S4" si="2">SUM(I5:I9)</f>
        <v>0</v>
      </c>
      <c r="J4" s="7">
        <f t="shared" si="2"/>
        <v>0</v>
      </c>
      <c r="K4" s="7">
        <f t="shared" si="2"/>
        <v>0</v>
      </c>
      <c r="L4" s="7">
        <f t="shared" si="2"/>
        <v>0</v>
      </c>
      <c r="M4" s="7">
        <f t="shared" si="2"/>
        <v>0</v>
      </c>
      <c r="N4" s="7">
        <f t="shared" si="2"/>
        <v>0</v>
      </c>
      <c r="O4" s="7">
        <f t="shared" si="2"/>
        <v>0</v>
      </c>
      <c r="P4" s="7">
        <f t="shared" si="2"/>
        <v>0</v>
      </c>
      <c r="Q4" s="7">
        <f t="shared" si="2"/>
        <v>0</v>
      </c>
      <c r="R4" s="7">
        <f t="shared" si="2"/>
        <v>0</v>
      </c>
      <c r="S4" s="7">
        <f t="shared" si="2"/>
        <v>0</v>
      </c>
    </row>
    <row r="5" spans="1:20" x14ac:dyDescent="0.25">
      <c r="A5" s="42" t="s">
        <v>3</v>
      </c>
      <c r="B5" s="42"/>
      <c r="C5" s="42"/>
      <c r="D5" s="9">
        <v>447899866.89999998</v>
      </c>
      <c r="E5" s="9"/>
      <c r="F5" s="12"/>
      <c r="G5" s="12">
        <f t="shared" ref="G5:G46" si="3">SUM(H5:S5)</f>
        <v>35466222.630000003</v>
      </c>
      <c r="H5" s="9">
        <f>+'Detalle Ejecucion Presupuesto '!D3</f>
        <v>35466222.630000003</v>
      </c>
      <c r="I5" s="9">
        <f>+'Detalle Ejecucion Presupuesto '!E3</f>
        <v>0</v>
      </c>
      <c r="J5" s="9">
        <f>+'Detalle Ejecucion Presupuesto '!F3</f>
        <v>0</v>
      </c>
      <c r="K5" s="9">
        <f>+'Detalle Ejecucion Presupuesto '!G3</f>
        <v>0</v>
      </c>
      <c r="L5" s="9">
        <f>+'Detalle Ejecucion Presupuesto '!H3</f>
        <v>0</v>
      </c>
      <c r="M5" s="9">
        <f>+'Detalle Ejecucion Presupuesto '!I3</f>
        <v>0</v>
      </c>
      <c r="N5" s="9">
        <f>+'Detalle Ejecucion Presupuesto '!J3</f>
        <v>0</v>
      </c>
      <c r="O5" s="9">
        <f>+'Detalle Ejecucion Presupuesto '!K3</f>
        <v>0</v>
      </c>
      <c r="P5" s="9">
        <f>+'Detalle Ejecucion Presupuesto '!L3</f>
        <v>0</v>
      </c>
      <c r="Q5" s="9">
        <f>+'Detalle Ejecucion Presupuesto '!M3</f>
        <v>0</v>
      </c>
      <c r="R5" s="9">
        <f>+'Detalle Ejecucion Presupuesto '!N3</f>
        <v>0</v>
      </c>
      <c r="S5" s="9">
        <f>+'Detalle Ejecucion Presupuesto '!O3</f>
        <v>0</v>
      </c>
    </row>
    <row r="6" spans="1:20" x14ac:dyDescent="0.25">
      <c r="A6" s="42" t="s">
        <v>4</v>
      </c>
      <c r="B6" s="42"/>
      <c r="C6" s="42"/>
      <c r="D6" s="9">
        <v>115447908.8</v>
      </c>
      <c r="E6" s="9"/>
      <c r="F6" s="10"/>
      <c r="G6" s="10">
        <f>SUM(H6:S6)</f>
        <v>7775253.29</v>
      </c>
      <c r="H6" s="9">
        <f>+'Detalle Ejecucion Presupuesto '!D12</f>
        <v>7775253.29</v>
      </c>
      <c r="I6" s="9">
        <f>+'Detalle Ejecucion Presupuesto '!E12</f>
        <v>0</v>
      </c>
      <c r="J6" s="9">
        <f>+'Detalle Ejecucion Presupuesto '!F12</f>
        <v>0</v>
      </c>
      <c r="K6" s="9">
        <f>+'Detalle Ejecucion Presupuesto '!G12</f>
        <v>0</v>
      </c>
      <c r="L6" s="9">
        <f>+'Detalle Ejecucion Presupuesto '!H12</f>
        <v>0</v>
      </c>
      <c r="M6" s="9">
        <f>+'Detalle Ejecucion Presupuesto '!I12</f>
        <v>0</v>
      </c>
      <c r="N6" s="9">
        <f>+'Detalle Ejecucion Presupuesto '!J12</f>
        <v>0</v>
      </c>
      <c r="O6" s="9">
        <f>+'Detalle Ejecucion Presupuesto '!K12</f>
        <v>0</v>
      </c>
      <c r="P6" s="9">
        <f>+'Detalle Ejecucion Presupuesto '!L12</f>
        <v>0</v>
      </c>
      <c r="Q6" s="9">
        <f>+'Detalle Ejecucion Presupuesto '!M12</f>
        <v>0</v>
      </c>
      <c r="R6" s="9">
        <f>+'Detalle Ejecucion Presupuesto '!N12</f>
        <v>0</v>
      </c>
      <c r="S6" s="9">
        <f>+'Detalle Ejecucion Presupuesto '!O12</f>
        <v>0</v>
      </c>
    </row>
    <row r="7" spans="1:20" ht="28.5" x14ac:dyDescent="0.25">
      <c r="A7" s="42" t="s">
        <v>39</v>
      </c>
      <c r="B7" s="42"/>
      <c r="C7" s="42"/>
      <c r="D7" s="9">
        <v>10400000</v>
      </c>
      <c r="E7" s="9"/>
      <c r="F7" s="10"/>
      <c r="G7" s="10">
        <f t="shared" si="3"/>
        <v>0</v>
      </c>
      <c r="H7" s="9">
        <f>+'Detalle Ejecucion Presupuesto '!D21</f>
        <v>0</v>
      </c>
      <c r="I7" s="9">
        <f>+'Detalle Ejecucion Presupuesto '!E21</f>
        <v>0</v>
      </c>
      <c r="J7" s="9">
        <f>+'Detalle Ejecucion Presupuesto '!F21</f>
        <v>0</v>
      </c>
      <c r="K7" s="9">
        <f>+'Detalle Ejecucion Presupuesto '!G21</f>
        <v>0</v>
      </c>
      <c r="L7" s="9">
        <f>+'Detalle Ejecucion Presupuesto '!H21</f>
        <v>0</v>
      </c>
      <c r="M7" s="9">
        <f>+'Detalle Ejecucion Presupuesto '!I21</f>
        <v>0</v>
      </c>
      <c r="N7" s="9">
        <f>+'Detalle Ejecucion Presupuesto '!J21</f>
        <v>0</v>
      </c>
      <c r="O7" s="9">
        <f>+'Detalle Ejecucion Presupuesto '!K21</f>
        <v>0</v>
      </c>
      <c r="P7" s="9">
        <f>+'Detalle Ejecucion Presupuesto '!L21</f>
        <v>0</v>
      </c>
      <c r="Q7" s="9">
        <f>+'Detalle Ejecucion Presupuesto '!M21</f>
        <v>0</v>
      </c>
      <c r="R7" s="9">
        <f>+'Detalle Ejecucion Presupuesto '!N21</f>
        <v>0</v>
      </c>
      <c r="S7" s="9">
        <f>+'Detalle Ejecucion Presupuesto '!O21</f>
        <v>0</v>
      </c>
    </row>
    <row r="8" spans="1:20" x14ac:dyDescent="0.25">
      <c r="A8" s="42" t="s">
        <v>5</v>
      </c>
      <c r="B8" s="42"/>
      <c r="C8" s="42"/>
      <c r="D8" s="9">
        <v>37970442.259999998</v>
      </c>
      <c r="E8" s="9"/>
      <c r="F8" s="10"/>
      <c r="G8" s="10">
        <f t="shared" si="3"/>
        <v>30085500</v>
      </c>
      <c r="H8" s="9">
        <f>+'Detalle Ejecucion Presupuesto '!D24</f>
        <v>30085500</v>
      </c>
      <c r="I8" s="9">
        <f>+'Detalle Ejecucion Presupuesto '!E24</f>
        <v>0</v>
      </c>
      <c r="J8" s="9">
        <f>+'Detalle Ejecucion Presupuesto '!F24</f>
        <v>0</v>
      </c>
      <c r="K8" s="9">
        <f>+'Detalle Ejecucion Presupuesto '!G24</f>
        <v>0</v>
      </c>
      <c r="L8" s="9">
        <f>+'Detalle Ejecucion Presupuesto '!H24</f>
        <v>0</v>
      </c>
      <c r="M8" s="9">
        <f>+'Detalle Ejecucion Presupuesto '!I24</f>
        <v>0</v>
      </c>
      <c r="N8" s="9">
        <f>+'Detalle Ejecucion Presupuesto '!J24</f>
        <v>0</v>
      </c>
      <c r="O8" s="9">
        <f>+'Detalle Ejecucion Presupuesto '!K24</f>
        <v>0</v>
      </c>
      <c r="P8" s="9">
        <f>+'Detalle Ejecucion Presupuesto '!L24</f>
        <v>0</v>
      </c>
      <c r="Q8" s="9">
        <f>+'Detalle Ejecucion Presupuesto '!M24</f>
        <v>0</v>
      </c>
      <c r="R8" s="9">
        <f>+'Detalle Ejecucion Presupuesto '!N24</f>
        <v>0</v>
      </c>
      <c r="S8" s="9">
        <f>+'Detalle Ejecucion Presupuesto '!O24</f>
        <v>0</v>
      </c>
    </row>
    <row r="9" spans="1:20" ht="28.5" x14ac:dyDescent="0.25">
      <c r="A9" s="42" t="s">
        <v>6</v>
      </c>
      <c r="B9" s="42"/>
      <c r="C9" s="42"/>
      <c r="D9" s="9">
        <v>62044848</v>
      </c>
      <c r="E9" s="9"/>
      <c r="F9" s="10"/>
      <c r="G9" s="10">
        <f t="shared" si="3"/>
        <v>5539531.4500000002</v>
      </c>
      <c r="H9" s="9">
        <f>+'Detalle Ejecucion Presupuesto '!D29</f>
        <v>5539531.4500000002</v>
      </c>
      <c r="I9" s="9">
        <f>+'Detalle Ejecucion Presupuesto '!E29</f>
        <v>0</v>
      </c>
      <c r="J9" s="9">
        <f>+'Detalle Ejecucion Presupuesto '!F29</f>
        <v>0</v>
      </c>
      <c r="K9" s="9">
        <f>+'Detalle Ejecucion Presupuesto '!G29</f>
        <v>0</v>
      </c>
      <c r="L9" s="9">
        <f>+'Detalle Ejecucion Presupuesto '!H29</f>
        <v>0</v>
      </c>
      <c r="M9" s="9">
        <f>+'Detalle Ejecucion Presupuesto '!I29</f>
        <v>0</v>
      </c>
      <c r="N9" s="9">
        <f>+'Detalle Ejecucion Presupuesto '!J29</f>
        <v>0</v>
      </c>
      <c r="O9" s="9">
        <f>+'Detalle Ejecucion Presupuesto '!K29</f>
        <v>0</v>
      </c>
      <c r="P9" s="9">
        <f>+'Detalle Ejecucion Presupuesto '!L29</f>
        <v>0</v>
      </c>
      <c r="Q9" s="9">
        <f>+'Detalle Ejecucion Presupuesto '!M29</f>
        <v>0</v>
      </c>
      <c r="R9" s="9">
        <f>+'Detalle Ejecucion Presupuesto '!N29</f>
        <v>0</v>
      </c>
      <c r="S9" s="9">
        <f>+'Detalle Ejecucion Presupuesto '!O29</f>
        <v>0</v>
      </c>
    </row>
    <row r="10" spans="1:20" ht="15" x14ac:dyDescent="0.25">
      <c r="A10" s="40" t="s">
        <v>7</v>
      </c>
      <c r="B10" s="40"/>
      <c r="C10" s="40"/>
      <c r="D10" s="41">
        <f>SUM(D11:D20)</f>
        <v>332630872.13</v>
      </c>
      <c r="E10" s="41">
        <f>SUM(E11:E20)</f>
        <v>0</v>
      </c>
      <c r="F10" s="41">
        <f>SUM(F11:F20)</f>
        <v>0</v>
      </c>
      <c r="G10" s="22">
        <f>SUM(H10:S10)</f>
        <v>5260932.08</v>
      </c>
      <c r="H10" s="7">
        <f t="shared" ref="H10" si="4">SUM(H11:H20)</f>
        <v>5260932.08</v>
      </c>
      <c r="I10" s="7">
        <f t="shared" ref="I10:S10" si="5">SUM(I11:I20)</f>
        <v>0</v>
      </c>
      <c r="J10" s="7">
        <f t="shared" si="5"/>
        <v>0</v>
      </c>
      <c r="K10" s="7">
        <f t="shared" si="5"/>
        <v>0</v>
      </c>
      <c r="L10" s="7">
        <f t="shared" si="5"/>
        <v>0</v>
      </c>
      <c r="M10" s="7">
        <f t="shared" si="5"/>
        <v>0</v>
      </c>
      <c r="N10" s="7">
        <f t="shared" si="5"/>
        <v>0</v>
      </c>
      <c r="O10" s="7">
        <f t="shared" si="5"/>
        <v>0</v>
      </c>
      <c r="P10" s="7">
        <f t="shared" si="5"/>
        <v>0</v>
      </c>
      <c r="Q10" s="7">
        <f t="shared" si="5"/>
        <v>0</v>
      </c>
      <c r="R10" s="7">
        <f t="shared" si="5"/>
        <v>0</v>
      </c>
      <c r="S10" s="7">
        <f t="shared" si="5"/>
        <v>0</v>
      </c>
      <c r="T10" s="7"/>
    </row>
    <row r="11" spans="1:20" x14ac:dyDescent="0.25">
      <c r="A11" s="42" t="s">
        <v>8</v>
      </c>
      <c r="B11" s="42"/>
      <c r="C11" s="42"/>
      <c r="D11" s="9">
        <v>8555000</v>
      </c>
      <c r="E11" s="9"/>
      <c r="F11" s="10"/>
      <c r="G11" s="10">
        <f t="shared" si="3"/>
        <v>623403.17999999993</v>
      </c>
      <c r="H11" s="9">
        <f>+'Detalle Ejecucion Presupuesto '!D34</f>
        <v>623403.17999999993</v>
      </c>
      <c r="I11" s="9">
        <f>+'Detalle Ejecucion Presupuesto '!E34</f>
        <v>0</v>
      </c>
      <c r="J11" s="9">
        <f>+'Detalle Ejecucion Presupuesto '!F34</f>
        <v>0</v>
      </c>
      <c r="K11" s="9">
        <f>+'Detalle Ejecucion Presupuesto '!G34</f>
        <v>0</v>
      </c>
      <c r="L11" s="9">
        <f>+'Detalle Ejecucion Presupuesto '!H34</f>
        <v>0</v>
      </c>
      <c r="M11" s="9">
        <f>+'Detalle Ejecucion Presupuesto '!I34</f>
        <v>0</v>
      </c>
      <c r="N11" s="9">
        <f>+'Detalle Ejecucion Presupuesto '!J34</f>
        <v>0</v>
      </c>
      <c r="O11" s="9">
        <f>+'Detalle Ejecucion Presupuesto '!K34</f>
        <v>0</v>
      </c>
      <c r="P11" s="9">
        <f>+'Detalle Ejecucion Presupuesto '!L34</f>
        <v>0</v>
      </c>
      <c r="Q11" s="9">
        <f>+'Detalle Ejecucion Presupuesto '!M34</f>
        <v>0</v>
      </c>
      <c r="R11" s="9">
        <f>+'Detalle Ejecucion Presupuesto '!N34</f>
        <v>0</v>
      </c>
      <c r="S11" s="9">
        <f>+'Detalle Ejecucion Presupuesto '!O34</f>
        <v>0</v>
      </c>
    </row>
    <row r="12" spans="1:20" ht="28.5" x14ac:dyDescent="0.25">
      <c r="A12" s="42" t="s">
        <v>9</v>
      </c>
      <c r="B12" s="42"/>
      <c r="C12" s="42"/>
      <c r="D12" s="9">
        <v>19957165</v>
      </c>
      <c r="E12" s="9"/>
      <c r="F12" s="10"/>
      <c r="G12" s="10">
        <f t="shared" si="3"/>
        <v>1094908.76</v>
      </c>
      <c r="H12" s="9">
        <f>+'Detalle Ejecucion Presupuesto '!D42</f>
        <v>1094908.76</v>
      </c>
      <c r="I12" s="9">
        <f>+'Detalle Ejecucion Presupuesto '!E42</f>
        <v>0</v>
      </c>
      <c r="J12" s="9">
        <f>+'Detalle Ejecucion Presupuesto '!F42</f>
        <v>0</v>
      </c>
      <c r="K12" s="9">
        <f>+'Detalle Ejecucion Presupuesto '!G42</f>
        <v>0</v>
      </c>
      <c r="L12" s="9">
        <f>+'Detalle Ejecucion Presupuesto '!H42</f>
        <v>0</v>
      </c>
      <c r="M12" s="9">
        <f>+'Detalle Ejecucion Presupuesto '!I42</f>
        <v>0</v>
      </c>
      <c r="N12" s="9">
        <f>+'Detalle Ejecucion Presupuesto '!J42</f>
        <v>0</v>
      </c>
      <c r="O12" s="9">
        <f>+'Detalle Ejecucion Presupuesto '!K42</f>
        <v>0</v>
      </c>
      <c r="P12" s="9">
        <f>+'Detalle Ejecucion Presupuesto '!L42</f>
        <v>0</v>
      </c>
      <c r="Q12" s="9">
        <f>+'Detalle Ejecucion Presupuesto '!M42</f>
        <v>0</v>
      </c>
      <c r="R12" s="9">
        <f>+'Detalle Ejecucion Presupuesto '!N42</f>
        <v>0</v>
      </c>
      <c r="S12" s="9">
        <f>+'Detalle Ejecucion Presupuesto '!O42</f>
        <v>0</v>
      </c>
    </row>
    <row r="13" spans="1:20" ht="21.75" customHeight="1" x14ac:dyDescent="0.25">
      <c r="A13" s="42" t="s">
        <v>10</v>
      </c>
      <c r="B13" s="42"/>
      <c r="C13" s="42"/>
      <c r="D13" s="9">
        <v>11000000</v>
      </c>
      <c r="E13" s="9"/>
      <c r="F13" s="12"/>
      <c r="G13" s="12">
        <f t="shared" si="3"/>
        <v>692179.9</v>
      </c>
      <c r="H13" s="9">
        <f>+'Detalle Ejecucion Presupuesto '!D46</f>
        <v>692179.9</v>
      </c>
      <c r="I13" s="9">
        <f>+'Detalle Ejecucion Presupuesto '!E46</f>
        <v>0</v>
      </c>
      <c r="J13" s="9">
        <f>+'Detalle Ejecucion Presupuesto '!F46</f>
        <v>0</v>
      </c>
      <c r="K13" s="9">
        <f>+'Detalle Ejecucion Presupuesto '!G46</f>
        <v>0</v>
      </c>
      <c r="L13" s="9">
        <f>+'Detalle Ejecucion Presupuesto '!H46</f>
        <v>0</v>
      </c>
      <c r="M13" s="9">
        <f>+'Detalle Ejecucion Presupuesto '!I46</f>
        <v>0</v>
      </c>
      <c r="N13" s="9">
        <f>+'Detalle Ejecucion Presupuesto '!J46</f>
        <v>0</v>
      </c>
      <c r="O13" s="9">
        <f>+'Detalle Ejecucion Presupuesto '!K46</f>
        <v>0</v>
      </c>
      <c r="P13" s="9">
        <f>+'Detalle Ejecucion Presupuesto '!L46</f>
        <v>0</v>
      </c>
      <c r="Q13" s="9">
        <f>+'Detalle Ejecucion Presupuesto '!M46</f>
        <v>0</v>
      </c>
      <c r="R13" s="9">
        <f>+'Detalle Ejecucion Presupuesto '!N46</f>
        <v>0</v>
      </c>
      <c r="S13" s="9">
        <f>+'Detalle Ejecucion Presupuesto '!O46</f>
        <v>0</v>
      </c>
    </row>
    <row r="14" spans="1:20" ht="27" customHeight="1" x14ac:dyDescent="0.25">
      <c r="A14" s="42" t="s">
        <v>11</v>
      </c>
      <c r="B14" s="42"/>
      <c r="C14" s="42"/>
      <c r="D14" s="9">
        <v>6439000</v>
      </c>
      <c r="E14" s="9"/>
      <c r="F14" s="10"/>
      <c r="G14" s="10">
        <f t="shared" si="3"/>
        <v>15660</v>
      </c>
      <c r="H14" s="9">
        <f>+'Detalle Ejecucion Presupuesto '!D49</f>
        <v>15660</v>
      </c>
      <c r="I14" s="9">
        <f>+'Detalle Ejecucion Presupuesto '!E49</f>
        <v>0</v>
      </c>
      <c r="J14" s="9">
        <f>+'Detalle Ejecucion Presupuesto '!F49</f>
        <v>0</v>
      </c>
      <c r="K14" s="9">
        <f>+'Detalle Ejecucion Presupuesto '!G49</f>
        <v>0</v>
      </c>
      <c r="L14" s="9">
        <f>+'Detalle Ejecucion Presupuesto '!H49</f>
        <v>0</v>
      </c>
      <c r="M14" s="9">
        <f>+'Detalle Ejecucion Presupuesto '!I49</f>
        <v>0</v>
      </c>
      <c r="N14" s="9">
        <f>+'Detalle Ejecucion Presupuesto '!J49</f>
        <v>0</v>
      </c>
      <c r="O14" s="9">
        <f>+'Detalle Ejecucion Presupuesto '!K49</f>
        <v>0</v>
      </c>
      <c r="P14" s="9">
        <f>+'Detalle Ejecucion Presupuesto '!L49</f>
        <v>0</v>
      </c>
      <c r="Q14" s="9">
        <f>+'Detalle Ejecucion Presupuesto '!M49</f>
        <v>0</v>
      </c>
      <c r="R14" s="9">
        <f>+'Detalle Ejecucion Presupuesto '!N49</f>
        <v>0</v>
      </c>
      <c r="S14" s="9">
        <f>+'Detalle Ejecucion Presupuesto '!O49</f>
        <v>0</v>
      </c>
    </row>
    <row r="15" spans="1:20" x14ac:dyDescent="0.25">
      <c r="A15" s="42" t="s">
        <v>12</v>
      </c>
      <c r="B15" s="42"/>
      <c r="C15" s="42"/>
      <c r="D15" s="9">
        <v>1180000</v>
      </c>
      <c r="E15" s="9"/>
      <c r="F15" s="10"/>
      <c r="G15" s="10">
        <f t="shared" si="3"/>
        <v>3528.2</v>
      </c>
      <c r="H15" s="9">
        <f>+'Detalle Ejecucion Presupuesto '!D53</f>
        <v>3528.2</v>
      </c>
      <c r="I15" s="9">
        <f>+'Detalle Ejecucion Presupuesto '!E53</f>
        <v>0</v>
      </c>
      <c r="J15" s="9">
        <f>+'Detalle Ejecucion Presupuesto '!F53</f>
        <v>0</v>
      </c>
      <c r="K15" s="9">
        <f>+'Detalle Ejecucion Presupuesto '!G53</f>
        <v>0</v>
      </c>
      <c r="L15" s="9">
        <f>+'Detalle Ejecucion Presupuesto '!H53</f>
        <v>0</v>
      </c>
      <c r="M15" s="9">
        <f>+'Detalle Ejecucion Presupuesto '!I53</f>
        <v>0</v>
      </c>
      <c r="N15" s="9">
        <f>+'Detalle Ejecucion Presupuesto '!J53</f>
        <v>0</v>
      </c>
      <c r="O15" s="9">
        <f>+'Detalle Ejecucion Presupuesto '!K53</f>
        <v>0</v>
      </c>
      <c r="P15" s="9">
        <f>+'Detalle Ejecucion Presupuesto '!L53</f>
        <v>0</v>
      </c>
      <c r="Q15" s="9">
        <f>+'Detalle Ejecucion Presupuesto '!M53</f>
        <v>0</v>
      </c>
      <c r="R15" s="9">
        <f>+'Detalle Ejecucion Presupuesto '!N53</f>
        <v>0</v>
      </c>
      <c r="S15" s="9">
        <f>+'Detalle Ejecucion Presupuesto '!O53</f>
        <v>0</v>
      </c>
    </row>
    <row r="16" spans="1:20" ht="18.75" customHeight="1" x14ac:dyDescent="0.25">
      <c r="A16" s="42" t="s">
        <v>13</v>
      </c>
      <c r="B16" s="42"/>
      <c r="C16" s="42"/>
      <c r="D16" s="9">
        <v>15830000</v>
      </c>
      <c r="E16" s="9"/>
      <c r="F16" s="10"/>
      <c r="G16" s="10">
        <f t="shared" si="3"/>
        <v>1263577.96</v>
      </c>
      <c r="H16" s="9">
        <f>+'Detalle Ejecucion Presupuesto '!D60</f>
        <v>1263577.96</v>
      </c>
      <c r="I16" s="9">
        <f>+'Detalle Ejecucion Presupuesto '!E60</f>
        <v>0</v>
      </c>
      <c r="J16" s="9">
        <f>+'Detalle Ejecucion Presupuesto '!F60</f>
        <v>0</v>
      </c>
      <c r="K16" s="9">
        <f>+'Detalle Ejecucion Presupuesto '!G60</f>
        <v>0</v>
      </c>
      <c r="L16" s="9">
        <f>+'Detalle Ejecucion Presupuesto '!H60</f>
        <v>0</v>
      </c>
      <c r="M16" s="9">
        <f>+'Detalle Ejecucion Presupuesto '!I60</f>
        <v>0</v>
      </c>
      <c r="N16" s="9">
        <f>+'Detalle Ejecucion Presupuesto '!J60</f>
        <v>0</v>
      </c>
      <c r="O16" s="9">
        <f>+'Detalle Ejecucion Presupuesto '!K60</f>
        <v>0</v>
      </c>
      <c r="P16" s="9">
        <f>+'Detalle Ejecucion Presupuesto '!L60</f>
        <v>0</v>
      </c>
      <c r="Q16" s="9">
        <f>+'Detalle Ejecucion Presupuesto '!M60</f>
        <v>0</v>
      </c>
      <c r="R16" s="9">
        <f>+'Detalle Ejecucion Presupuesto '!N60</f>
        <v>0</v>
      </c>
      <c r="S16" s="9">
        <f>+'Detalle Ejecucion Presupuesto '!O60</f>
        <v>0</v>
      </c>
    </row>
    <row r="17" spans="1:22" ht="18.75" customHeight="1" x14ac:dyDescent="0.25">
      <c r="A17" s="42" t="s">
        <v>107</v>
      </c>
      <c r="B17" s="42"/>
      <c r="C17" s="42"/>
      <c r="D17" s="9">
        <v>300000</v>
      </c>
      <c r="E17" s="9"/>
      <c r="F17" s="10"/>
      <c r="G17" s="10">
        <f t="shared" ref="G17" si="6">SUM(H17:S17)</f>
        <v>0</v>
      </c>
      <c r="H17" s="9">
        <f>+'Detalle Ejecucion Presupuesto '!D58</f>
        <v>0</v>
      </c>
      <c r="I17" s="9">
        <f>+'Detalle Ejecucion Presupuesto '!E58</f>
        <v>0</v>
      </c>
      <c r="J17" s="9">
        <f>+'Detalle Ejecucion Presupuesto '!F58</f>
        <v>0</v>
      </c>
      <c r="K17" s="9">
        <f>+'Detalle Ejecucion Presupuesto '!G58</f>
        <v>0</v>
      </c>
      <c r="L17" s="9">
        <f>+'Detalle Ejecucion Presupuesto '!H58</f>
        <v>0</v>
      </c>
      <c r="M17" s="9">
        <f>+'Detalle Ejecucion Presupuesto '!I58</f>
        <v>0</v>
      </c>
      <c r="N17" s="9">
        <f>+'Detalle Ejecucion Presupuesto '!J58</f>
        <v>0</v>
      </c>
      <c r="O17" s="9">
        <f>+'Detalle Ejecucion Presupuesto '!K58</f>
        <v>0</v>
      </c>
      <c r="P17" s="9">
        <f>+'Detalle Ejecucion Presupuesto '!L58</f>
        <v>0</v>
      </c>
      <c r="Q17" s="9">
        <f>+'Detalle Ejecucion Presupuesto '!M58</f>
        <v>0</v>
      </c>
      <c r="R17" s="9">
        <f>+'Detalle Ejecucion Presupuesto '!N58</f>
        <v>0</v>
      </c>
      <c r="S17" s="9">
        <f>+'Detalle Ejecucion Presupuesto '!O58</f>
        <v>0</v>
      </c>
    </row>
    <row r="18" spans="1:22" ht="44.25" customHeight="1" x14ac:dyDescent="0.25">
      <c r="A18" s="42" t="s">
        <v>14</v>
      </c>
      <c r="B18" s="42"/>
      <c r="C18" s="42"/>
      <c r="D18" s="9">
        <v>122673007.13</v>
      </c>
      <c r="F18" s="10"/>
      <c r="G18" s="10">
        <f t="shared" si="3"/>
        <v>25849.99</v>
      </c>
      <c r="H18" s="9">
        <f>+'Detalle Ejecucion Presupuesto '!D64</f>
        <v>25849.99</v>
      </c>
      <c r="I18" s="9">
        <f>+'Detalle Ejecucion Presupuesto '!E64</f>
        <v>0</v>
      </c>
      <c r="J18" s="9">
        <f>+'Detalle Ejecucion Presupuesto '!F64</f>
        <v>0</v>
      </c>
      <c r="K18" s="9">
        <f>+'Detalle Ejecucion Presupuesto '!G64</f>
        <v>0</v>
      </c>
      <c r="L18" s="9">
        <f>+'Detalle Ejecucion Presupuesto '!H64</f>
        <v>0</v>
      </c>
      <c r="M18" s="9">
        <f>+'Detalle Ejecucion Presupuesto '!I64</f>
        <v>0</v>
      </c>
      <c r="N18" s="9">
        <f>+'Detalle Ejecucion Presupuesto '!J64</f>
        <v>0</v>
      </c>
      <c r="O18" s="9">
        <f>+'Detalle Ejecucion Presupuesto '!K64</f>
        <v>0</v>
      </c>
      <c r="P18" s="9">
        <f>+'Detalle Ejecucion Presupuesto '!L64</f>
        <v>0</v>
      </c>
      <c r="Q18" s="9">
        <f>+'Detalle Ejecucion Presupuesto '!M64</f>
        <v>0</v>
      </c>
      <c r="R18" s="9">
        <f>+'Detalle Ejecucion Presupuesto '!N64</f>
        <v>0</v>
      </c>
      <c r="S18" s="9">
        <f>+'Detalle Ejecucion Presupuesto '!O64</f>
        <v>0</v>
      </c>
    </row>
    <row r="19" spans="1:22" ht="67.5" customHeight="1" x14ac:dyDescent="0.25">
      <c r="A19" s="42" t="s">
        <v>15</v>
      </c>
      <c r="B19" s="42"/>
      <c r="C19" s="42"/>
      <c r="D19" s="9">
        <v>114487300</v>
      </c>
      <c r="F19" s="10"/>
      <c r="G19" s="10">
        <f t="shared" si="3"/>
        <v>1541824.09</v>
      </c>
      <c r="H19" s="9">
        <f>+'Detalle Ejecucion Presupuesto '!D74</f>
        <v>1541824.09</v>
      </c>
      <c r="I19" s="9">
        <f>+'Detalle Ejecucion Presupuesto '!E74</f>
        <v>0</v>
      </c>
      <c r="J19" s="9">
        <f>+'Detalle Ejecucion Presupuesto '!F74</f>
        <v>0</v>
      </c>
      <c r="K19" s="9">
        <f>+'Detalle Ejecucion Presupuesto '!G74</f>
        <v>0</v>
      </c>
      <c r="L19" s="9">
        <f>+'Detalle Ejecucion Presupuesto '!H74</f>
        <v>0</v>
      </c>
      <c r="M19" s="9">
        <f>+'Detalle Ejecucion Presupuesto '!I74</f>
        <v>0</v>
      </c>
      <c r="N19" s="9">
        <f>+'Detalle Ejecucion Presupuesto '!J74</f>
        <v>0</v>
      </c>
      <c r="O19" s="9">
        <f>+'Detalle Ejecucion Presupuesto '!K74</f>
        <v>0</v>
      </c>
      <c r="P19" s="9">
        <f>+'Detalle Ejecucion Presupuesto '!L74</f>
        <v>0</v>
      </c>
      <c r="Q19" s="9">
        <f>+'Detalle Ejecucion Presupuesto '!M74</f>
        <v>0</v>
      </c>
      <c r="R19" s="9">
        <f>+'Detalle Ejecucion Presupuesto '!N74</f>
        <v>0</v>
      </c>
      <c r="S19" s="9">
        <f>+'Detalle Ejecucion Presupuesto '!O74</f>
        <v>0</v>
      </c>
    </row>
    <row r="20" spans="1:22" ht="28.5" x14ac:dyDescent="0.25">
      <c r="A20" s="42" t="s">
        <v>40</v>
      </c>
      <c r="B20" s="42"/>
      <c r="C20" s="42"/>
      <c r="D20" s="9">
        <v>32209400</v>
      </c>
      <c r="F20" s="12"/>
      <c r="G20" s="12">
        <f t="shared" si="3"/>
        <v>0</v>
      </c>
      <c r="H20" s="13">
        <f>+'Detalle Ejecucion Presupuesto '!D91</f>
        <v>0</v>
      </c>
      <c r="I20" s="13">
        <f>+'Detalle Ejecucion Presupuesto '!E91</f>
        <v>0</v>
      </c>
      <c r="J20" s="13">
        <f>+'Detalle Ejecucion Presupuesto '!F91</f>
        <v>0</v>
      </c>
      <c r="K20" s="13">
        <f>+'Detalle Ejecucion Presupuesto '!G91</f>
        <v>0</v>
      </c>
      <c r="L20" s="13">
        <f>+'Detalle Ejecucion Presupuesto '!H91</f>
        <v>0</v>
      </c>
      <c r="M20" s="13">
        <f>+'Detalle Ejecucion Presupuesto '!I91</f>
        <v>0</v>
      </c>
      <c r="N20" s="13">
        <f>+'Detalle Ejecucion Presupuesto '!J91</f>
        <v>0</v>
      </c>
      <c r="O20" s="13">
        <f>+'Detalle Ejecucion Presupuesto '!K91</f>
        <v>0</v>
      </c>
      <c r="P20" s="13">
        <f>+'Detalle Ejecucion Presupuesto '!L91</f>
        <v>0</v>
      </c>
      <c r="Q20" s="13">
        <f>+'Detalle Ejecucion Presupuesto '!M91</f>
        <v>0</v>
      </c>
      <c r="R20" s="13">
        <f>+'Detalle Ejecucion Presupuesto '!N91</f>
        <v>0</v>
      </c>
      <c r="S20" s="13">
        <f>+'Detalle Ejecucion Presupuesto '!O91</f>
        <v>0</v>
      </c>
    </row>
    <row r="21" spans="1:22" ht="15" x14ac:dyDescent="0.25">
      <c r="A21" s="40" t="s">
        <v>16</v>
      </c>
      <c r="B21" s="40"/>
      <c r="C21" s="40"/>
      <c r="D21" s="41">
        <f>SUM(D22:D30)</f>
        <v>36754499.5</v>
      </c>
      <c r="E21" s="41">
        <f>SUM(E22:E30)</f>
        <v>0</v>
      </c>
      <c r="F21" s="41">
        <f>SUM(F22:F30)</f>
        <v>0</v>
      </c>
      <c r="G21" s="22">
        <f>SUM(H21:S21)</f>
        <v>1164716.71</v>
      </c>
      <c r="H21" s="7">
        <f>SUM(H22:H30)</f>
        <v>1164716.71</v>
      </c>
      <c r="I21" s="7">
        <f t="shared" ref="I21:S21" si="7">SUM(I22:I30)</f>
        <v>0</v>
      </c>
      <c r="J21" s="7">
        <f t="shared" si="7"/>
        <v>0</v>
      </c>
      <c r="K21" s="7">
        <f t="shared" si="7"/>
        <v>0</v>
      </c>
      <c r="L21" s="7">
        <f t="shared" si="7"/>
        <v>0</v>
      </c>
      <c r="M21" s="7">
        <f t="shared" si="7"/>
        <v>0</v>
      </c>
      <c r="N21" s="7">
        <f t="shared" si="7"/>
        <v>0</v>
      </c>
      <c r="O21" s="7">
        <f t="shared" si="7"/>
        <v>0</v>
      </c>
      <c r="P21" s="7">
        <f t="shared" si="7"/>
        <v>0</v>
      </c>
      <c r="Q21" s="7">
        <f t="shared" si="7"/>
        <v>0</v>
      </c>
      <c r="R21" s="7">
        <f t="shared" si="7"/>
        <v>0</v>
      </c>
      <c r="S21" s="7">
        <f t="shared" si="7"/>
        <v>0</v>
      </c>
      <c r="T21" s="7"/>
      <c r="U21" s="7"/>
      <c r="V21" s="7"/>
    </row>
    <row r="22" spans="1:22" ht="28.5" x14ac:dyDescent="0.25">
      <c r="A22" s="42" t="s">
        <v>17</v>
      </c>
      <c r="B22" s="42"/>
      <c r="C22" s="42"/>
      <c r="D22" s="9">
        <v>3925000</v>
      </c>
      <c r="F22" s="10"/>
      <c r="G22" s="10">
        <f t="shared" si="3"/>
        <v>309949.59000000003</v>
      </c>
      <c r="H22" s="9">
        <f>+'Detalle Ejecucion Presupuesto '!D96</f>
        <v>309949.59000000003</v>
      </c>
      <c r="I22" s="9">
        <f>+'Detalle Ejecucion Presupuesto '!E96</f>
        <v>0</v>
      </c>
      <c r="J22" s="9">
        <f>+'Detalle Ejecucion Presupuesto '!F96</f>
        <v>0</v>
      </c>
      <c r="K22" s="9">
        <f>+'Detalle Ejecucion Presupuesto '!G96</f>
        <v>0</v>
      </c>
      <c r="L22" s="9">
        <f>+'Detalle Ejecucion Presupuesto '!H96</f>
        <v>0</v>
      </c>
      <c r="M22" s="9">
        <f>+'Detalle Ejecucion Presupuesto '!I96</f>
        <v>0</v>
      </c>
      <c r="N22" s="9">
        <f>+'Detalle Ejecucion Presupuesto '!J96</f>
        <v>0</v>
      </c>
      <c r="O22" s="9">
        <f>+'Detalle Ejecucion Presupuesto '!K96</f>
        <v>0</v>
      </c>
      <c r="P22" s="9">
        <f>+'Detalle Ejecucion Presupuesto '!L96</f>
        <v>0</v>
      </c>
      <c r="Q22" s="9">
        <f>+'Detalle Ejecucion Presupuesto '!M96</f>
        <v>0</v>
      </c>
      <c r="R22" s="9">
        <f>+'Detalle Ejecucion Presupuesto '!N96</f>
        <v>0</v>
      </c>
      <c r="S22" s="9">
        <f>+'Detalle Ejecucion Presupuesto '!O96</f>
        <v>0</v>
      </c>
    </row>
    <row r="23" spans="1:22" x14ac:dyDescent="0.25">
      <c r="A23" s="42" t="s">
        <v>18</v>
      </c>
      <c r="B23" s="42"/>
      <c r="C23" s="42"/>
      <c r="D23" s="9">
        <v>5707724</v>
      </c>
      <c r="F23" s="10"/>
      <c r="G23" s="10">
        <f t="shared" si="3"/>
        <v>1335</v>
      </c>
      <c r="H23" s="9">
        <f>+'Detalle Ejecucion Presupuesto '!D101</f>
        <v>1335</v>
      </c>
      <c r="I23" s="9">
        <f>+'Detalle Ejecucion Presupuesto '!E101</f>
        <v>0</v>
      </c>
      <c r="J23" s="9">
        <f>+'Detalle Ejecucion Presupuesto '!F101</f>
        <v>0</v>
      </c>
      <c r="K23" s="9">
        <f>+'Detalle Ejecucion Presupuesto '!G101</f>
        <v>0</v>
      </c>
      <c r="L23" s="9">
        <f>+'Detalle Ejecucion Presupuesto '!H101</f>
        <v>0</v>
      </c>
      <c r="M23" s="9">
        <f>+'Detalle Ejecucion Presupuesto '!I101</f>
        <v>0</v>
      </c>
      <c r="N23" s="9">
        <f>+'Detalle Ejecucion Presupuesto '!J101</f>
        <v>0</v>
      </c>
      <c r="O23" s="9">
        <f>+'Detalle Ejecucion Presupuesto '!K101</f>
        <v>0</v>
      </c>
      <c r="P23" s="9">
        <f>+'Detalle Ejecucion Presupuesto '!L101</f>
        <v>0</v>
      </c>
      <c r="Q23" s="9">
        <f>+'Detalle Ejecucion Presupuesto '!M101</f>
        <v>0</v>
      </c>
      <c r="R23" s="9">
        <f>+'Detalle Ejecucion Presupuesto '!N101</f>
        <v>0</v>
      </c>
      <c r="S23" s="9">
        <f>+'Detalle Ejecucion Presupuesto '!O101</f>
        <v>0</v>
      </c>
    </row>
    <row r="24" spans="1:22" ht="28.5" x14ac:dyDescent="0.25">
      <c r="A24" s="42" t="s">
        <v>19</v>
      </c>
      <c r="B24" s="42"/>
      <c r="C24" s="42"/>
      <c r="D24" s="9">
        <v>2846000</v>
      </c>
      <c r="F24" s="10"/>
      <c r="G24" s="10">
        <f t="shared" si="3"/>
        <v>18447.63</v>
      </c>
      <c r="H24" s="9">
        <f>+'Detalle Ejecucion Presupuesto '!D106</f>
        <v>18447.63</v>
      </c>
      <c r="I24" s="9">
        <f>+'Detalle Ejecucion Presupuesto '!E106</f>
        <v>0</v>
      </c>
      <c r="J24" s="9">
        <f>+'Detalle Ejecucion Presupuesto '!F106</f>
        <v>0</v>
      </c>
      <c r="K24" s="9">
        <f>+'Detalle Ejecucion Presupuesto '!G106</f>
        <v>0</v>
      </c>
      <c r="L24" s="9">
        <f>+'Detalle Ejecucion Presupuesto '!H106</f>
        <v>0</v>
      </c>
      <c r="M24" s="9">
        <f>+'Detalle Ejecucion Presupuesto '!I106</f>
        <v>0</v>
      </c>
      <c r="N24" s="9">
        <f>+'Detalle Ejecucion Presupuesto '!J106</f>
        <v>0</v>
      </c>
      <c r="O24" s="9">
        <f>+'Detalle Ejecucion Presupuesto '!K106</f>
        <v>0</v>
      </c>
      <c r="P24" s="9">
        <f>+'Detalle Ejecucion Presupuesto '!L106</f>
        <v>0</v>
      </c>
      <c r="Q24" s="9">
        <f>+'Detalle Ejecucion Presupuesto '!M106</f>
        <v>0</v>
      </c>
      <c r="R24" s="9">
        <f>+'Detalle Ejecucion Presupuesto '!N106</f>
        <v>0</v>
      </c>
      <c r="S24" s="9">
        <f>+'Detalle Ejecucion Presupuesto '!O106</f>
        <v>0</v>
      </c>
    </row>
    <row r="25" spans="1:22" x14ac:dyDescent="0.25">
      <c r="A25" s="42" t="s">
        <v>20</v>
      </c>
      <c r="B25" s="42"/>
      <c r="C25" s="42"/>
      <c r="D25" s="9">
        <v>50000</v>
      </c>
      <c r="F25" s="12"/>
      <c r="G25" s="12">
        <f t="shared" si="3"/>
        <v>0</v>
      </c>
      <c r="H25" s="9">
        <f>+'Detalle Ejecucion Presupuesto '!D111</f>
        <v>0</v>
      </c>
      <c r="I25" s="9">
        <f>+'Detalle Ejecucion Presupuesto '!E111</f>
        <v>0</v>
      </c>
      <c r="J25" s="9">
        <f>+'Detalle Ejecucion Presupuesto '!F111</f>
        <v>0</v>
      </c>
      <c r="K25" s="9">
        <f>+'Detalle Ejecucion Presupuesto '!G111</f>
        <v>0</v>
      </c>
      <c r="L25" s="9">
        <f>+'Detalle Ejecucion Presupuesto '!H111</f>
        <v>0</v>
      </c>
      <c r="M25" s="9">
        <f>+'Detalle Ejecucion Presupuesto '!I111</f>
        <v>0</v>
      </c>
      <c r="N25" s="9">
        <f>+'Detalle Ejecucion Presupuesto '!J111</f>
        <v>0</v>
      </c>
      <c r="O25" s="9">
        <f>+'Detalle Ejecucion Presupuesto '!K111</f>
        <v>0</v>
      </c>
      <c r="P25" s="9">
        <f>+'Detalle Ejecucion Presupuesto '!L111</f>
        <v>0</v>
      </c>
      <c r="Q25" s="9">
        <f>+'Detalle Ejecucion Presupuesto '!M111</f>
        <v>0</v>
      </c>
      <c r="R25" s="9">
        <f>+'Detalle Ejecucion Presupuesto '!N111</f>
        <v>0</v>
      </c>
      <c r="S25" s="9">
        <f>+'Detalle Ejecucion Presupuesto '!O111</f>
        <v>0</v>
      </c>
    </row>
    <row r="26" spans="1:22" ht="28.5" x14ac:dyDescent="0.25">
      <c r="A26" s="42" t="s">
        <v>21</v>
      </c>
      <c r="B26" s="42"/>
      <c r="C26" s="42"/>
      <c r="D26" s="9">
        <v>645959.36</v>
      </c>
      <c r="F26" s="10"/>
      <c r="G26" s="10">
        <f t="shared" si="3"/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</row>
    <row r="27" spans="1:22" ht="28.5" x14ac:dyDescent="0.25">
      <c r="A27" s="42" t="s">
        <v>22</v>
      </c>
      <c r="B27" s="42"/>
      <c r="C27" s="42"/>
      <c r="D27" s="9">
        <v>1453815.4</v>
      </c>
      <c r="F27" s="10"/>
      <c r="G27" s="10">
        <f t="shared" si="3"/>
        <v>1736.01</v>
      </c>
      <c r="H27" s="9">
        <f>+'Detalle Ejecucion Presupuesto '!D117</f>
        <v>1736.01</v>
      </c>
      <c r="I27" s="9">
        <f>+'Detalle Ejecucion Presupuesto '!E117</f>
        <v>0</v>
      </c>
      <c r="J27" s="9">
        <f>+'Detalle Ejecucion Presupuesto '!F117</f>
        <v>0</v>
      </c>
      <c r="K27" s="9">
        <f>+'Detalle Ejecucion Presupuesto '!G117</f>
        <v>0</v>
      </c>
      <c r="L27" s="9">
        <f>+'Detalle Ejecucion Presupuesto '!H117</f>
        <v>0</v>
      </c>
      <c r="M27" s="9">
        <f>+'Detalle Ejecucion Presupuesto '!I117</f>
        <v>0</v>
      </c>
      <c r="N27" s="9">
        <f>+'Detalle Ejecucion Presupuesto '!J117</f>
        <v>0</v>
      </c>
      <c r="O27" s="9">
        <f>+'Detalle Ejecucion Presupuesto '!K117</f>
        <v>0</v>
      </c>
      <c r="P27" s="9">
        <f>+'Detalle Ejecucion Presupuesto '!L117</f>
        <v>0</v>
      </c>
      <c r="Q27" s="9">
        <f>+'Detalle Ejecucion Presupuesto '!M117</f>
        <v>0</v>
      </c>
      <c r="R27" s="9">
        <f>+'Detalle Ejecucion Presupuesto '!N117</f>
        <v>0</v>
      </c>
      <c r="S27" s="9">
        <f>+'Detalle Ejecucion Presupuesto '!O117</f>
        <v>0</v>
      </c>
    </row>
    <row r="28" spans="1:22" ht="28.5" x14ac:dyDescent="0.25">
      <c r="A28" s="42" t="s">
        <v>23</v>
      </c>
      <c r="B28" s="42"/>
      <c r="C28" s="42"/>
      <c r="D28" s="9">
        <v>13865000</v>
      </c>
      <c r="F28" s="10"/>
      <c r="G28" s="10">
        <f>SUM(H28:S28)</f>
        <v>671975</v>
      </c>
      <c r="H28" s="9">
        <f>+'Detalle Ejecucion Presupuesto '!D126</f>
        <v>671975</v>
      </c>
      <c r="I28" s="9">
        <f>+'Detalle Ejecucion Presupuesto '!E126</f>
        <v>0</v>
      </c>
      <c r="J28" s="9">
        <f>+'Detalle Ejecucion Presupuesto '!F126</f>
        <v>0</v>
      </c>
      <c r="K28" s="9">
        <f>+'Detalle Ejecucion Presupuesto '!G126</f>
        <v>0</v>
      </c>
      <c r="L28" s="9">
        <f>+'Detalle Ejecucion Presupuesto '!H126</f>
        <v>0</v>
      </c>
      <c r="M28" s="9">
        <f>+'Detalle Ejecucion Presupuesto '!I126</f>
        <v>0</v>
      </c>
      <c r="N28" s="9">
        <f>+'Detalle Ejecucion Presupuesto '!J126</f>
        <v>0</v>
      </c>
      <c r="O28" s="9">
        <f>+'Detalle Ejecucion Presupuesto '!K126</f>
        <v>0</v>
      </c>
      <c r="P28" s="9">
        <f>+'Detalle Ejecucion Presupuesto '!L126</f>
        <v>0</v>
      </c>
      <c r="Q28" s="9">
        <f>+'Detalle Ejecucion Presupuesto '!M126</f>
        <v>0</v>
      </c>
      <c r="R28" s="9">
        <f>+'Detalle Ejecucion Presupuesto '!N126</f>
        <v>0</v>
      </c>
      <c r="S28" s="9">
        <f>+'Detalle Ejecucion Presupuesto '!O126</f>
        <v>0</v>
      </c>
    </row>
    <row r="29" spans="1:22" ht="28.5" x14ac:dyDescent="0.25">
      <c r="A29" s="42" t="s">
        <v>41</v>
      </c>
      <c r="B29" s="42"/>
      <c r="C29" s="42"/>
      <c r="D29" s="9">
        <v>0</v>
      </c>
      <c r="F29" s="10"/>
      <c r="G29" s="10">
        <f t="shared" si="3"/>
        <v>0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2" x14ac:dyDescent="0.25">
      <c r="A30" s="42" t="s">
        <v>24</v>
      </c>
      <c r="B30" s="42"/>
      <c r="C30" s="42"/>
      <c r="D30" s="9">
        <v>8261000.7400000002</v>
      </c>
      <c r="F30" s="10"/>
      <c r="G30" s="10">
        <f t="shared" si="3"/>
        <v>161273.48000000001</v>
      </c>
      <c r="H30" s="9">
        <f>+'Detalle Ejecucion Presupuesto '!D135</f>
        <v>161273.48000000001</v>
      </c>
      <c r="I30" s="9">
        <f>+'Detalle Ejecucion Presupuesto '!E135</f>
        <v>0</v>
      </c>
      <c r="J30" s="9">
        <f>+'Detalle Ejecucion Presupuesto '!F135</f>
        <v>0</v>
      </c>
      <c r="K30" s="9">
        <f>+'Detalle Ejecucion Presupuesto '!G135</f>
        <v>0</v>
      </c>
      <c r="L30" s="9">
        <f>+'Detalle Ejecucion Presupuesto '!H135</f>
        <v>0</v>
      </c>
      <c r="M30" s="9">
        <f>+'Detalle Ejecucion Presupuesto '!I135</f>
        <v>0</v>
      </c>
      <c r="N30" s="9">
        <f>+'Detalle Ejecucion Presupuesto '!J135</f>
        <v>0</v>
      </c>
      <c r="O30" s="9">
        <f>+'Detalle Ejecucion Presupuesto '!K135</f>
        <v>0</v>
      </c>
      <c r="P30" s="9">
        <f>+'Detalle Ejecucion Presupuesto '!L135</f>
        <v>0</v>
      </c>
      <c r="Q30" s="9">
        <f>+'Detalle Ejecucion Presupuesto '!M135</f>
        <v>0</v>
      </c>
      <c r="R30" s="9">
        <f>+'Detalle Ejecucion Presupuesto '!N135</f>
        <v>0</v>
      </c>
      <c r="S30" s="9">
        <f>+'Detalle Ejecucion Presupuesto '!O135</f>
        <v>0</v>
      </c>
    </row>
    <row r="31" spans="1:22" ht="15" x14ac:dyDescent="0.25">
      <c r="A31" s="40" t="s">
        <v>25</v>
      </c>
      <c r="B31" s="40"/>
      <c r="C31" s="40"/>
      <c r="D31" s="41">
        <f>SUM(D32:D38)</f>
        <v>21257271</v>
      </c>
      <c r="E31" s="41">
        <f>SUM(E32:E38)</f>
        <v>0</v>
      </c>
      <c r="F31" s="41">
        <f>SUM(F32:F38)</f>
        <v>0</v>
      </c>
      <c r="G31" s="22">
        <f>SUM(H31:S31)</f>
        <v>4121856.36</v>
      </c>
      <c r="H31" s="7">
        <f>SUM(H32:H38)</f>
        <v>4121856.36</v>
      </c>
      <c r="I31" s="7">
        <f t="shared" ref="I31:S31" si="8">SUM(I32:I38)</f>
        <v>0</v>
      </c>
      <c r="J31" s="7">
        <f t="shared" si="8"/>
        <v>0</v>
      </c>
      <c r="K31" s="7">
        <f t="shared" si="8"/>
        <v>0</v>
      </c>
      <c r="L31" s="7">
        <f t="shared" si="8"/>
        <v>0</v>
      </c>
      <c r="M31" s="7">
        <f t="shared" si="8"/>
        <v>0</v>
      </c>
      <c r="N31" s="7">
        <f t="shared" si="8"/>
        <v>0</v>
      </c>
      <c r="O31" s="7">
        <f t="shared" si="8"/>
        <v>0</v>
      </c>
      <c r="P31" s="7">
        <f t="shared" si="8"/>
        <v>0</v>
      </c>
      <c r="Q31" s="7">
        <f t="shared" si="8"/>
        <v>0</v>
      </c>
      <c r="R31" s="7">
        <f t="shared" si="8"/>
        <v>0</v>
      </c>
      <c r="S31" s="7">
        <f t="shared" si="8"/>
        <v>0</v>
      </c>
    </row>
    <row r="32" spans="1:22" ht="28.5" x14ac:dyDescent="0.25">
      <c r="A32" s="42" t="s">
        <v>26</v>
      </c>
      <c r="B32" s="42"/>
      <c r="C32" s="42"/>
      <c r="D32" s="9">
        <v>20982271</v>
      </c>
      <c r="F32" s="10"/>
      <c r="G32" s="10">
        <f t="shared" si="3"/>
        <v>4121856.36</v>
      </c>
      <c r="H32" s="9">
        <f>+'Detalle Ejecucion Presupuesto '!D149</f>
        <v>4121856.36</v>
      </c>
      <c r="I32" s="9">
        <f>+'Detalle Ejecucion Presupuesto '!E149</f>
        <v>0</v>
      </c>
      <c r="J32" s="9">
        <f>+'Detalle Ejecucion Presupuesto '!F149</f>
        <v>0</v>
      </c>
      <c r="K32" s="9">
        <f>+'Detalle Ejecucion Presupuesto '!G149</f>
        <v>0</v>
      </c>
      <c r="L32" s="9">
        <f>+'Detalle Ejecucion Presupuesto '!H149</f>
        <v>0</v>
      </c>
      <c r="M32" s="9">
        <f>+'Detalle Ejecucion Presupuesto '!I149</f>
        <v>0</v>
      </c>
      <c r="N32" s="9">
        <f>+'Detalle Ejecucion Presupuesto '!J149</f>
        <v>0</v>
      </c>
      <c r="O32" s="9">
        <f>+'Detalle Ejecucion Presupuesto '!K149</f>
        <v>0</v>
      </c>
      <c r="P32" s="9">
        <f>+'Detalle Ejecucion Presupuesto '!L149</f>
        <v>0</v>
      </c>
      <c r="Q32" s="9">
        <f>+'Detalle Ejecucion Presupuesto '!M149</f>
        <v>0</v>
      </c>
      <c r="R32" s="9">
        <f>+'Detalle Ejecucion Presupuesto '!N149</f>
        <v>0</v>
      </c>
      <c r="S32" s="9">
        <f>+'Detalle Ejecucion Presupuesto '!O149</f>
        <v>0</v>
      </c>
    </row>
    <row r="33" spans="1:19" ht="28.5" x14ac:dyDescent="0.25">
      <c r="A33" s="42" t="s">
        <v>42</v>
      </c>
      <c r="B33" s="42"/>
      <c r="C33" s="42"/>
      <c r="D33" s="9"/>
      <c r="F33" s="10"/>
      <c r="G33" s="10">
        <f t="shared" si="3"/>
        <v>0</v>
      </c>
      <c r="H33" s="9">
        <f>+'Detalle Ejecucion Presupuesto '!D154</f>
        <v>0</v>
      </c>
      <c r="I33" s="9">
        <f>+'Detalle Ejecucion Presupuesto '!E154</f>
        <v>0</v>
      </c>
      <c r="J33" s="9">
        <f>+'Detalle Ejecucion Presupuesto '!F154</f>
        <v>0</v>
      </c>
      <c r="K33" s="9">
        <f>+'Detalle Ejecucion Presupuesto '!G154</f>
        <v>0</v>
      </c>
      <c r="L33" s="9">
        <f>+'Detalle Ejecucion Presupuesto '!H154</f>
        <v>0</v>
      </c>
      <c r="M33" s="9">
        <f>+'Detalle Ejecucion Presupuesto '!I154</f>
        <v>0</v>
      </c>
      <c r="N33" s="9">
        <f>+'Detalle Ejecucion Presupuesto '!J154</f>
        <v>0</v>
      </c>
      <c r="O33" s="9">
        <f>+'Detalle Ejecucion Presupuesto '!K154</f>
        <v>0</v>
      </c>
      <c r="P33" s="9">
        <f>+'Detalle Ejecucion Presupuesto '!L154</f>
        <v>0</v>
      </c>
      <c r="Q33" s="9">
        <f>+'Detalle Ejecucion Presupuesto '!M154</f>
        <v>0</v>
      </c>
      <c r="R33" s="9">
        <f>+'Detalle Ejecucion Presupuesto '!N154</f>
        <v>0</v>
      </c>
      <c r="S33" s="9">
        <f>+'Detalle Ejecucion Presupuesto '!O154</f>
        <v>0</v>
      </c>
    </row>
    <row r="34" spans="1:19" ht="28.5" x14ac:dyDescent="0.25">
      <c r="A34" s="42" t="s">
        <v>43</v>
      </c>
      <c r="B34" s="42"/>
      <c r="C34" s="42"/>
      <c r="D34" s="9"/>
      <c r="F34" s="10"/>
      <c r="G34" s="10">
        <f t="shared" si="3"/>
        <v>0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28.5" x14ac:dyDescent="0.25">
      <c r="A35" s="42" t="s">
        <v>44</v>
      </c>
      <c r="B35" s="42"/>
      <c r="C35" s="42"/>
      <c r="D35" s="9"/>
      <c r="F35" s="10"/>
      <c r="G35" s="10">
        <f t="shared" si="3"/>
        <v>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28.5" x14ac:dyDescent="0.25">
      <c r="A36" s="42" t="s">
        <v>45</v>
      </c>
      <c r="B36" s="42"/>
      <c r="C36" s="42"/>
      <c r="D36" s="9"/>
      <c r="F36" s="10"/>
      <c r="G36" s="10">
        <f t="shared" si="3"/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28.5" x14ac:dyDescent="0.25">
      <c r="A37" s="42" t="s">
        <v>27</v>
      </c>
      <c r="B37" s="42"/>
      <c r="C37" s="42"/>
      <c r="D37" s="9"/>
      <c r="F37" s="10"/>
      <c r="G37" s="10">
        <f t="shared" si="3"/>
        <v>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28.5" x14ac:dyDescent="0.25">
      <c r="A38" s="42" t="s">
        <v>46</v>
      </c>
      <c r="B38" s="42"/>
      <c r="C38" s="42"/>
      <c r="D38" s="9">
        <v>275000</v>
      </c>
      <c r="F38" s="10"/>
      <c r="G38" s="10">
        <f t="shared" si="3"/>
        <v>0</v>
      </c>
      <c r="H38" s="9">
        <f>+'Detalle Ejecucion Presupuesto '!D155</f>
        <v>0</v>
      </c>
      <c r="I38" s="9">
        <f>+'Detalle Ejecucion Presupuesto '!E155</f>
        <v>0</v>
      </c>
      <c r="J38" s="9">
        <f>+'Detalle Ejecucion Presupuesto '!F155</f>
        <v>0</v>
      </c>
      <c r="K38" s="9">
        <f>+'Detalle Ejecucion Presupuesto '!G155</f>
        <v>0</v>
      </c>
      <c r="L38" s="9">
        <f>+'Detalle Ejecucion Presupuesto '!H155</f>
        <v>0</v>
      </c>
      <c r="M38" s="9">
        <f>+'Detalle Ejecucion Presupuesto '!I155</f>
        <v>0</v>
      </c>
      <c r="N38" s="9">
        <f>+'Detalle Ejecucion Presupuesto '!J155</f>
        <v>0</v>
      </c>
      <c r="O38" s="9">
        <f>+'Detalle Ejecucion Presupuesto '!K155</f>
        <v>0</v>
      </c>
      <c r="P38" s="9">
        <f>+'Detalle Ejecucion Presupuesto '!L155</f>
        <v>0</v>
      </c>
      <c r="Q38" s="9">
        <f>+'Detalle Ejecucion Presupuesto '!M155</f>
        <v>0</v>
      </c>
      <c r="R38" s="9">
        <f>+'Detalle Ejecucion Presupuesto '!N155</f>
        <v>0</v>
      </c>
      <c r="S38" s="9">
        <f>+'Detalle Ejecucion Presupuesto '!O155</f>
        <v>0</v>
      </c>
    </row>
    <row r="39" spans="1:19" ht="15" x14ac:dyDescent="0.25">
      <c r="A39" s="40" t="s">
        <v>47</v>
      </c>
      <c r="B39" s="40"/>
      <c r="C39" s="40"/>
      <c r="D39" s="7">
        <v>0</v>
      </c>
      <c r="E39" s="41">
        <v>0</v>
      </c>
      <c r="F39" s="22"/>
      <c r="G39" s="22">
        <f t="shared" si="3"/>
        <v>0</v>
      </c>
      <c r="H39" s="7">
        <f>SUM(H40:H46)</f>
        <v>0</v>
      </c>
      <c r="I39" s="7">
        <f t="shared" ref="I39:S39" si="9">SUM(I40:I46)</f>
        <v>0</v>
      </c>
      <c r="J39" s="7">
        <f t="shared" si="9"/>
        <v>0</v>
      </c>
      <c r="K39" s="7">
        <f t="shared" si="9"/>
        <v>0</v>
      </c>
      <c r="L39" s="7">
        <f t="shared" si="9"/>
        <v>0</v>
      </c>
      <c r="M39" s="7">
        <f t="shared" si="9"/>
        <v>0</v>
      </c>
      <c r="N39" s="7">
        <f t="shared" si="9"/>
        <v>0</v>
      </c>
      <c r="O39" s="7">
        <f t="shared" si="9"/>
        <v>0</v>
      </c>
      <c r="P39" s="7">
        <f t="shared" si="9"/>
        <v>0</v>
      </c>
      <c r="Q39" s="7">
        <f t="shared" si="9"/>
        <v>0</v>
      </c>
      <c r="R39" s="7">
        <f t="shared" si="9"/>
        <v>0</v>
      </c>
      <c r="S39" s="7">
        <f t="shared" si="9"/>
        <v>0</v>
      </c>
    </row>
    <row r="40" spans="1:19" ht="28.5" x14ac:dyDescent="0.25">
      <c r="A40" s="42" t="s">
        <v>48</v>
      </c>
      <c r="B40" s="42"/>
      <c r="C40" s="42"/>
      <c r="D40" s="9"/>
      <c r="F40" s="10"/>
      <c r="G40" s="10">
        <f t="shared" si="3"/>
        <v>0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ht="28.5" x14ac:dyDescent="0.25">
      <c r="A41" s="42" t="s">
        <v>49</v>
      </c>
      <c r="B41" s="42"/>
      <c r="C41" s="42"/>
      <c r="D41" s="9">
        <v>0</v>
      </c>
      <c r="E41" s="39">
        <v>0</v>
      </c>
      <c r="F41" s="10"/>
      <c r="G41" s="10">
        <f t="shared" si="3"/>
        <v>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ht="28.5" x14ac:dyDescent="0.25">
      <c r="A42" s="42" t="s">
        <v>50</v>
      </c>
      <c r="B42" s="42"/>
      <c r="C42" s="42"/>
      <c r="D42" s="9"/>
      <c r="F42" s="10"/>
      <c r="G42" s="10">
        <f t="shared" si="3"/>
        <v>0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ht="28.5" x14ac:dyDescent="0.25">
      <c r="A43" s="42" t="s">
        <v>51</v>
      </c>
      <c r="B43" s="42"/>
      <c r="C43" s="42"/>
      <c r="D43" s="9"/>
      <c r="F43" s="10"/>
      <c r="G43" s="10">
        <f t="shared" si="3"/>
        <v>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ht="28.5" x14ac:dyDescent="0.25">
      <c r="A44" s="42" t="s">
        <v>52</v>
      </c>
      <c r="B44" s="42"/>
      <c r="C44" s="42"/>
      <c r="D44" s="9"/>
      <c r="F44" s="10"/>
      <c r="G44" s="10">
        <f t="shared" si="3"/>
        <v>0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ht="28.5" x14ac:dyDescent="0.25">
      <c r="A45" s="42" t="s">
        <v>53</v>
      </c>
      <c r="B45" s="42"/>
      <c r="C45" s="42"/>
      <c r="D45" s="9"/>
      <c r="F45" s="10"/>
      <c r="G45" s="10">
        <f t="shared" si="3"/>
        <v>0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ht="28.5" x14ac:dyDescent="0.25">
      <c r="A46" s="42" t="s">
        <v>54</v>
      </c>
      <c r="B46" s="42"/>
      <c r="C46" s="42"/>
      <c r="D46" s="9"/>
      <c r="F46" s="10"/>
      <c r="G46" s="10">
        <f t="shared" si="3"/>
        <v>0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ht="30" x14ac:dyDescent="0.25">
      <c r="A47" s="40" t="s">
        <v>28</v>
      </c>
      <c r="B47" s="40"/>
      <c r="C47" s="40"/>
      <c r="D47" s="41">
        <f>SUM(D48:D56)</f>
        <v>499346537.22000003</v>
      </c>
      <c r="E47" s="41">
        <f>SUM(E48:E56)</f>
        <v>0</v>
      </c>
      <c r="F47" s="41">
        <f>SUM(F48:F56)</f>
        <v>0</v>
      </c>
      <c r="G47" s="22">
        <f>SUM(H47:S47)</f>
        <v>32538469.75</v>
      </c>
      <c r="H47" s="7">
        <f>SUM(H48:H56)</f>
        <v>32538469.75</v>
      </c>
      <c r="I47" s="7">
        <f t="shared" ref="I47:S47" si="10">SUM(I48:I56)</f>
        <v>0</v>
      </c>
      <c r="J47" s="7">
        <f t="shared" si="10"/>
        <v>0</v>
      </c>
      <c r="K47" s="7">
        <f t="shared" si="10"/>
        <v>0</v>
      </c>
      <c r="L47" s="7">
        <f t="shared" si="10"/>
        <v>0</v>
      </c>
      <c r="M47" s="7">
        <f t="shared" si="10"/>
        <v>0</v>
      </c>
      <c r="N47" s="7">
        <f t="shared" si="10"/>
        <v>0</v>
      </c>
      <c r="O47" s="7">
        <f t="shared" si="10"/>
        <v>0</v>
      </c>
      <c r="P47" s="7">
        <f t="shared" si="10"/>
        <v>0</v>
      </c>
      <c r="Q47" s="7">
        <f t="shared" si="10"/>
        <v>0</v>
      </c>
      <c r="R47" s="7">
        <f t="shared" si="10"/>
        <v>0</v>
      </c>
      <c r="S47" s="7">
        <f t="shared" si="10"/>
        <v>0</v>
      </c>
    </row>
    <row r="48" spans="1:19" x14ac:dyDescent="0.25">
      <c r="A48" s="42" t="s">
        <v>29</v>
      </c>
      <c r="B48" s="42"/>
      <c r="C48" s="42"/>
      <c r="D48" s="9">
        <v>11000792.83</v>
      </c>
      <c r="F48" s="10"/>
      <c r="G48" s="10">
        <f t="shared" ref="G48:G67" si="11">SUM(H48:S48)</f>
        <v>0</v>
      </c>
      <c r="H48" s="9">
        <f>+'Detalle Ejecucion Presupuesto '!D157</f>
        <v>0</v>
      </c>
      <c r="I48" s="9">
        <f>+'Detalle Ejecucion Presupuesto '!E157</f>
        <v>0</v>
      </c>
      <c r="J48" s="9">
        <f>+'Detalle Ejecucion Presupuesto '!F157</f>
        <v>0</v>
      </c>
      <c r="K48" s="9">
        <f>+'Detalle Ejecucion Presupuesto '!G157</f>
        <v>0</v>
      </c>
      <c r="L48" s="9">
        <f>+'Detalle Ejecucion Presupuesto '!H157</f>
        <v>0</v>
      </c>
      <c r="M48" s="9">
        <f>+'Detalle Ejecucion Presupuesto '!I157</f>
        <v>0</v>
      </c>
      <c r="N48" s="9">
        <f>+'Detalle Ejecucion Presupuesto '!J157</f>
        <v>0</v>
      </c>
      <c r="O48" s="9">
        <f>+'Detalle Ejecucion Presupuesto '!K157</f>
        <v>0</v>
      </c>
      <c r="P48" s="9">
        <f>+'Detalle Ejecucion Presupuesto '!L157</f>
        <v>0</v>
      </c>
      <c r="Q48" s="9">
        <f>+'Detalle Ejecucion Presupuesto '!M157</f>
        <v>0</v>
      </c>
      <c r="R48" s="9">
        <f>+'Detalle Ejecucion Presupuesto '!N157</f>
        <v>0</v>
      </c>
      <c r="S48" s="9">
        <f>+'Detalle Ejecucion Presupuesto '!O157</f>
        <v>0</v>
      </c>
    </row>
    <row r="49" spans="1:19" ht="28.5" x14ac:dyDescent="0.25">
      <c r="A49" s="42" t="s">
        <v>30</v>
      </c>
      <c r="B49" s="42"/>
      <c r="C49" s="42"/>
      <c r="D49" s="9">
        <v>839777.19</v>
      </c>
      <c r="F49" s="10"/>
      <c r="G49" s="10">
        <f t="shared" si="11"/>
        <v>0</v>
      </c>
      <c r="H49" s="9">
        <f>+'Detalle Ejecucion Presupuesto '!D163</f>
        <v>0</v>
      </c>
      <c r="I49" s="9">
        <f>+'Detalle Ejecucion Presupuesto '!E163</f>
        <v>0</v>
      </c>
      <c r="J49" s="9">
        <f>+'Detalle Ejecucion Presupuesto '!F163</f>
        <v>0</v>
      </c>
      <c r="K49" s="9">
        <f>+'Detalle Ejecucion Presupuesto '!G163</f>
        <v>0</v>
      </c>
      <c r="L49" s="9">
        <f>+'Detalle Ejecucion Presupuesto '!H163</f>
        <v>0</v>
      </c>
      <c r="M49" s="9">
        <f>+'Detalle Ejecucion Presupuesto '!I163</f>
        <v>0</v>
      </c>
      <c r="N49" s="9">
        <f>+'Detalle Ejecucion Presupuesto '!J163</f>
        <v>0</v>
      </c>
      <c r="O49" s="9">
        <f>+'Detalle Ejecucion Presupuesto '!K163</f>
        <v>0</v>
      </c>
      <c r="P49" s="9">
        <f>+'Detalle Ejecucion Presupuesto '!L163</f>
        <v>0</v>
      </c>
      <c r="Q49" s="9">
        <f>+'Detalle Ejecucion Presupuesto '!M163</f>
        <v>0</v>
      </c>
      <c r="R49" s="9">
        <f>+'Detalle Ejecucion Presupuesto '!N163</f>
        <v>0</v>
      </c>
      <c r="S49" s="9">
        <f>+'Detalle Ejecucion Presupuesto '!O163</f>
        <v>0</v>
      </c>
    </row>
    <row r="50" spans="1:19" ht="28.5" x14ac:dyDescent="0.25">
      <c r="A50" s="42" t="s">
        <v>31</v>
      </c>
      <c r="B50" s="42"/>
      <c r="C50" s="42"/>
      <c r="D50" s="9">
        <v>0</v>
      </c>
      <c r="F50" s="10"/>
      <c r="G50" s="10">
        <f t="shared" si="11"/>
        <v>0</v>
      </c>
      <c r="H50" s="9">
        <f>+'Detalle Ejecucion Presupuesto '!D166</f>
        <v>0</v>
      </c>
      <c r="I50" s="9">
        <f>+'Detalle Ejecucion Presupuesto '!E166</f>
        <v>0</v>
      </c>
      <c r="J50" s="9">
        <f>+'Detalle Ejecucion Presupuesto '!F166</f>
        <v>0</v>
      </c>
      <c r="K50" s="9">
        <f>+'Detalle Ejecucion Presupuesto '!G166</f>
        <v>0</v>
      </c>
      <c r="L50" s="9">
        <f>+'Detalle Ejecucion Presupuesto '!H166</f>
        <v>0</v>
      </c>
      <c r="M50" s="9">
        <f>+'Detalle Ejecucion Presupuesto '!I166</f>
        <v>0</v>
      </c>
      <c r="N50" s="9">
        <f>+'Detalle Ejecucion Presupuesto '!J166</f>
        <v>0</v>
      </c>
      <c r="O50" s="9">
        <f>+'Detalle Ejecucion Presupuesto '!K166</f>
        <v>0</v>
      </c>
      <c r="P50" s="9">
        <f>+'Detalle Ejecucion Presupuesto '!L166</f>
        <v>0</v>
      </c>
      <c r="Q50" s="9">
        <f>+'Detalle Ejecucion Presupuesto '!M166</f>
        <v>0</v>
      </c>
      <c r="R50" s="9">
        <f>+'Detalle Ejecucion Presupuesto '!N166</f>
        <v>0</v>
      </c>
      <c r="S50" s="9">
        <f>+'Detalle Ejecucion Presupuesto '!O166</f>
        <v>0</v>
      </c>
    </row>
    <row r="51" spans="1:19" ht="28.5" x14ac:dyDescent="0.25">
      <c r="A51" s="42" t="s">
        <v>32</v>
      </c>
      <c r="B51" s="42"/>
      <c r="C51" s="42"/>
      <c r="D51" s="9">
        <v>32881583.199999999</v>
      </c>
      <c r="F51" s="10"/>
      <c r="G51" s="10">
        <f t="shared" si="11"/>
        <v>32065040</v>
      </c>
      <c r="H51" s="9">
        <f>+'Detalle Ejecucion Presupuesto '!D170</f>
        <v>32065040</v>
      </c>
      <c r="I51" s="9">
        <f>+'Detalle Ejecucion Presupuesto '!E170</f>
        <v>0</v>
      </c>
      <c r="J51" s="9">
        <f>+'Detalle Ejecucion Presupuesto '!F170</f>
        <v>0</v>
      </c>
      <c r="K51" s="9">
        <f>+'Detalle Ejecucion Presupuesto '!G170</f>
        <v>0</v>
      </c>
      <c r="L51" s="9">
        <f>+'Detalle Ejecucion Presupuesto '!H170</f>
        <v>0</v>
      </c>
      <c r="M51" s="9">
        <f>+'Detalle Ejecucion Presupuesto '!I170</f>
        <v>0</v>
      </c>
      <c r="N51" s="9">
        <f>+'Detalle Ejecucion Presupuesto '!J170</f>
        <v>0</v>
      </c>
      <c r="O51" s="9">
        <f>+'Detalle Ejecucion Presupuesto '!K170</f>
        <v>0</v>
      </c>
      <c r="P51" s="9">
        <f>+'Detalle Ejecucion Presupuesto '!L170</f>
        <v>0</v>
      </c>
      <c r="Q51" s="9">
        <f>+'Detalle Ejecucion Presupuesto '!M170</f>
        <v>0</v>
      </c>
      <c r="R51" s="9">
        <f>+'Detalle Ejecucion Presupuesto '!N170</f>
        <v>0</v>
      </c>
      <c r="S51" s="9">
        <f>+'Detalle Ejecucion Presupuesto '!O170</f>
        <v>0</v>
      </c>
    </row>
    <row r="52" spans="1:19" ht="28.5" x14ac:dyDescent="0.25">
      <c r="A52" s="42" t="s">
        <v>33</v>
      </c>
      <c r="B52" s="42"/>
      <c r="C52" s="42"/>
      <c r="D52" s="9">
        <v>4173384</v>
      </c>
      <c r="F52" s="10"/>
      <c r="G52" s="10">
        <f t="shared" si="11"/>
        <v>3835</v>
      </c>
      <c r="H52" s="9">
        <f>+'Detalle Ejecucion Presupuesto '!D174</f>
        <v>3835</v>
      </c>
      <c r="I52" s="9">
        <f>+'Detalle Ejecucion Presupuesto '!E174</f>
        <v>0</v>
      </c>
      <c r="J52" s="9">
        <f>+'Detalle Ejecucion Presupuesto '!F174</f>
        <v>0</v>
      </c>
      <c r="K52" s="9">
        <f>+'Detalle Ejecucion Presupuesto '!G174</f>
        <v>0</v>
      </c>
      <c r="L52" s="9">
        <f>+'Detalle Ejecucion Presupuesto '!H174</f>
        <v>0</v>
      </c>
      <c r="M52" s="9">
        <f>+'Detalle Ejecucion Presupuesto '!I174</f>
        <v>0</v>
      </c>
      <c r="N52" s="9">
        <f>+'Detalle Ejecucion Presupuesto '!J174</f>
        <v>0</v>
      </c>
      <c r="O52" s="9">
        <f>+'Detalle Ejecucion Presupuesto '!K174</f>
        <v>0</v>
      </c>
      <c r="P52" s="9">
        <f>+'Detalle Ejecucion Presupuesto '!L174</f>
        <v>0</v>
      </c>
      <c r="Q52" s="9">
        <f>+'Detalle Ejecucion Presupuesto '!M174</f>
        <v>0</v>
      </c>
      <c r="R52" s="9">
        <f>+'Detalle Ejecucion Presupuesto '!N174</f>
        <v>0</v>
      </c>
      <c r="S52" s="9">
        <f>+'Detalle Ejecucion Presupuesto '!O174</f>
        <v>0</v>
      </c>
    </row>
    <row r="53" spans="1:19" x14ac:dyDescent="0.25">
      <c r="A53" s="42" t="s">
        <v>55</v>
      </c>
      <c r="B53" s="42"/>
      <c r="C53" s="42"/>
      <c r="D53" s="9">
        <v>851000</v>
      </c>
      <c r="F53" s="10"/>
      <c r="G53" s="10">
        <f t="shared" si="11"/>
        <v>469594.75</v>
      </c>
      <c r="H53" s="9">
        <f>+'Detalle Ejecucion Presupuesto '!D181</f>
        <v>469594.75</v>
      </c>
      <c r="I53" s="9">
        <f>+'Detalle Ejecucion Presupuesto '!E181</f>
        <v>0</v>
      </c>
      <c r="J53" s="9">
        <f>+'Detalle Ejecucion Presupuesto '!F181</f>
        <v>0</v>
      </c>
      <c r="K53" s="9">
        <f>+'Detalle Ejecucion Presupuesto '!G181</f>
        <v>0</v>
      </c>
      <c r="L53" s="9">
        <f>+'Detalle Ejecucion Presupuesto '!H181</f>
        <v>0</v>
      </c>
      <c r="M53" s="9">
        <f>+'Detalle Ejecucion Presupuesto '!I181</f>
        <v>0</v>
      </c>
      <c r="N53" s="9">
        <f>+'Detalle Ejecucion Presupuesto '!J181</f>
        <v>0</v>
      </c>
      <c r="O53" s="9">
        <f>+'Detalle Ejecucion Presupuesto '!K181</f>
        <v>0</v>
      </c>
      <c r="P53" s="9">
        <f>+'Detalle Ejecucion Presupuesto '!L181</f>
        <v>0</v>
      </c>
      <c r="Q53" s="9">
        <f>+'Detalle Ejecucion Presupuesto '!M181</f>
        <v>0</v>
      </c>
      <c r="R53" s="9">
        <f>+'Detalle Ejecucion Presupuesto '!N181</f>
        <v>0</v>
      </c>
      <c r="S53" s="9">
        <f>+'Detalle Ejecucion Presupuesto '!O181</f>
        <v>0</v>
      </c>
    </row>
    <row r="54" spans="1:19" x14ac:dyDescent="0.25">
      <c r="A54" s="42" t="s">
        <v>56</v>
      </c>
      <c r="B54" s="42"/>
      <c r="C54" s="42"/>
      <c r="D54" s="9">
        <v>0</v>
      </c>
      <c r="F54" s="10"/>
      <c r="G54" s="10">
        <f t="shared" si="11"/>
        <v>0</v>
      </c>
      <c r="H54" s="9">
        <f>+'Detalle Ejecucion Presupuesto '!D184</f>
        <v>0</v>
      </c>
      <c r="I54" s="9">
        <f>+'Detalle Ejecucion Presupuesto '!E184</f>
        <v>0</v>
      </c>
      <c r="J54" s="9">
        <f>+'Detalle Ejecucion Presupuesto '!F184</f>
        <v>0</v>
      </c>
      <c r="K54" s="9">
        <f>+'Detalle Ejecucion Presupuesto '!G184</f>
        <v>0</v>
      </c>
      <c r="L54" s="9">
        <f>+'Detalle Ejecucion Presupuesto '!H184</f>
        <v>0</v>
      </c>
      <c r="M54" s="9">
        <f>+'Detalle Ejecucion Presupuesto '!I184</f>
        <v>0</v>
      </c>
      <c r="N54" s="9">
        <f>+'Detalle Ejecucion Presupuesto '!J184</f>
        <v>0</v>
      </c>
      <c r="O54" s="9">
        <f>+'Detalle Ejecucion Presupuesto '!K184</f>
        <v>0</v>
      </c>
      <c r="P54" s="9">
        <f>+'Detalle Ejecucion Presupuesto '!L184</f>
        <v>0</v>
      </c>
      <c r="Q54" s="9">
        <f>+'Detalle Ejecucion Presupuesto '!M184</f>
        <v>0</v>
      </c>
      <c r="R54" s="9">
        <f>+'Detalle Ejecucion Presupuesto '!N184</f>
        <v>0</v>
      </c>
      <c r="S54" s="9">
        <f>+'Detalle Ejecucion Presupuesto '!O184</f>
        <v>0</v>
      </c>
    </row>
    <row r="55" spans="1:19" x14ac:dyDescent="0.25">
      <c r="A55" s="42" t="s">
        <v>34</v>
      </c>
      <c r="B55" s="42"/>
      <c r="C55" s="42"/>
      <c r="D55" s="9">
        <v>62500000</v>
      </c>
      <c r="F55" s="10"/>
      <c r="G55" s="10">
        <f t="shared" si="11"/>
        <v>0</v>
      </c>
      <c r="H55" s="9">
        <f>+'Detalle Ejecucion Presupuesto '!D186</f>
        <v>0</v>
      </c>
      <c r="I55" s="9">
        <f>+'Detalle Ejecucion Presupuesto '!E186</f>
        <v>0</v>
      </c>
      <c r="J55" s="9">
        <f>+'Detalle Ejecucion Presupuesto '!F186</f>
        <v>0</v>
      </c>
      <c r="K55" s="9">
        <f>+'Detalle Ejecucion Presupuesto '!G186</f>
        <v>0</v>
      </c>
      <c r="L55" s="9">
        <f>+'Detalle Ejecucion Presupuesto '!H186</f>
        <v>0</v>
      </c>
      <c r="M55" s="9">
        <f>+'Detalle Ejecucion Presupuesto '!I186</f>
        <v>0</v>
      </c>
      <c r="N55" s="9">
        <f>+'Detalle Ejecucion Presupuesto '!J186</f>
        <v>0</v>
      </c>
      <c r="O55" s="9">
        <f>+'Detalle Ejecucion Presupuesto '!K186</f>
        <v>0</v>
      </c>
      <c r="P55" s="9">
        <f>+'Detalle Ejecucion Presupuesto '!L186</f>
        <v>0</v>
      </c>
      <c r="Q55" s="9">
        <f>+'Detalle Ejecucion Presupuesto '!M186</f>
        <v>0</v>
      </c>
      <c r="R55" s="9">
        <f>+'Detalle Ejecucion Presupuesto '!N186</f>
        <v>0</v>
      </c>
      <c r="S55" s="9">
        <f>+'Detalle Ejecucion Presupuesto '!O186</f>
        <v>0</v>
      </c>
    </row>
    <row r="56" spans="1:19" ht="28.5" x14ac:dyDescent="0.25">
      <c r="A56" s="42" t="s">
        <v>57</v>
      </c>
      <c r="B56" s="42"/>
      <c r="C56" s="42"/>
      <c r="D56" s="9">
        <v>387100000</v>
      </c>
      <c r="F56" s="10"/>
      <c r="G56" s="10">
        <f t="shared" si="11"/>
        <v>0</v>
      </c>
      <c r="H56" s="9">
        <f>+'Detalle Ejecucion Presupuesto '!D190</f>
        <v>0</v>
      </c>
      <c r="I56" s="9">
        <f>+'Detalle Ejecucion Presupuesto '!E190</f>
        <v>0</v>
      </c>
      <c r="J56" s="9">
        <f>+'Detalle Ejecucion Presupuesto '!F190</f>
        <v>0</v>
      </c>
      <c r="K56" s="9">
        <f>+'Detalle Ejecucion Presupuesto '!G190</f>
        <v>0</v>
      </c>
      <c r="L56" s="9">
        <f>+'Detalle Ejecucion Presupuesto '!H190</f>
        <v>0</v>
      </c>
      <c r="M56" s="9">
        <f>+'Detalle Ejecucion Presupuesto '!I190</f>
        <v>0</v>
      </c>
      <c r="N56" s="9">
        <f>+'Detalle Ejecucion Presupuesto '!J190</f>
        <v>0</v>
      </c>
      <c r="O56" s="9">
        <f>+'Detalle Ejecucion Presupuesto '!K190</f>
        <v>0</v>
      </c>
      <c r="P56" s="9">
        <f>+'Detalle Ejecucion Presupuesto '!L190</f>
        <v>0</v>
      </c>
      <c r="Q56" s="9">
        <f>+'Detalle Ejecucion Presupuesto '!M190</f>
        <v>0</v>
      </c>
      <c r="R56" s="9">
        <f>+'Detalle Ejecucion Presupuesto '!N190</f>
        <v>0</v>
      </c>
      <c r="S56" s="9">
        <f>+'Detalle Ejecucion Presupuesto '!O190</f>
        <v>0</v>
      </c>
    </row>
    <row r="57" spans="1:19" ht="15" x14ac:dyDescent="0.25">
      <c r="A57" s="40" t="s">
        <v>58</v>
      </c>
      <c r="B57" s="40"/>
      <c r="C57" s="40"/>
      <c r="D57" s="41">
        <f>SUM(D58:D60)</f>
        <v>374213027.19</v>
      </c>
      <c r="E57" s="41">
        <f>SUM(E58:E60)</f>
        <v>0</v>
      </c>
      <c r="F57" s="41">
        <f>SUM(F58:F60)</f>
        <v>0</v>
      </c>
      <c r="G57" s="22">
        <f t="shared" si="11"/>
        <v>0</v>
      </c>
      <c r="H57" s="7">
        <f>SUM(H58:H60)</f>
        <v>0</v>
      </c>
      <c r="I57" s="7">
        <f t="shared" ref="I57:S57" si="12">SUM(I58:I60)</f>
        <v>0</v>
      </c>
      <c r="J57" s="7">
        <f t="shared" si="12"/>
        <v>0</v>
      </c>
      <c r="K57" s="7">
        <f t="shared" si="12"/>
        <v>0</v>
      </c>
      <c r="L57" s="7">
        <f t="shared" si="12"/>
        <v>0</v>
      </c>
      <c r="M57" s="7">
        <f t="shared" si="12"/>
        <v>0</v>
      </c>
      <c r="N57" s="7">
        <f t="shared" si="12"/>
        <v>0</v>
      </c>
      <c r="O57" s="7">
        <f t="shared" si="12"/>
        <v>0</v>
      </c>
      <c r="P57" s="7">
        <f t="shared" si="12"/>
        <v>0</v>
      </c>
      <c r="Q57" s="7">
        <f t="shared" si="12"/>
        <v>0</v>
      </c>
      <c r="R57" s="7">
        <f t="shared" si="12"/>
        <v>0</v>
      </c>
      <c r="S57" s="7">
        <f t="shared" si="12"/>
        <v>0</v>
      </c>
    </row>
    <row r="58" spans="1:19" x14ac:dyDescent="0.25">
      <c r="A58" s="42" t="s">
        <v>59</v>
      </c>
      <c r="B58" s="42"/>
      <c r="C58" s="42"/>
      <c r="D58" s="9">
        <v>69431054</v>
      </c>
      <c r="F58" s="10"/>
      <c r="G58" s="10">
        <f t="shared" si="11"/>
        <v>0</v>
      </c>
      <c r="H58" s="9">
        <f>+'Detalle Ejecucion Presupuesto '!D194</f>
        <v>0</v>
      </c>
      <c r="I58" s="9">
        <f>+'Detalle Ejecucion Presupuesto '!E194</f>
        <v>0</v>
      </c>
      <c r="J58" s="9">
        <f>+'Detalle Ejecucion Presupuesto '!F194</f>
        <v>0</v>
      </c>
      <c r="K58" s="9">
        <f>+'Detalle Ejecucion Presupuesto '!G194</f>
        <v>0</v>
      </c>
      <c r="L58" s="9">
        <f>+'Detalle Ejecucion Presupuesto '!H194</f>
        <v>0</v>
      </c>
      <c r="M58" s="9">
        <f>+'Detalle Ejecucion Presupuesto '!I194</f>
        <v>0</v>
      </c>
      <c r="N58" s="9">
        <f>+'Detalle Ejecucion Presupuesto '!J194</f>
        <v>0</v>
      </c>
      <c r="O58" s="9">
        <f>+'Detalle Ejecucion Presupuesto '!K194</f>
        <v>0</v>
      </c>
      <c r="P58" s="9">
        <f>+'Detalle Ejecucion Presupuesto '!L194</f>
        <v>0</v>
      </c>
      <c r="Q58" s="9">
        <f>+'Detalle Ejecucion Presupuesto '!M194</f>
        <v>0</v>
      </c>
      <c r="R58" s="9">
        <f>+'Detalle Ejecucion Presupuesto '!N194</f>
        <v>0</v>
      </c>
      <c r="S58" s="9">
        <f>+'Detalle Ejecucion Presupuesto '!O194</f>
        <v>0</v>
      </c>
    </row>
    <row r="59" spans="1:19" x14ac:dyDescent="0.25">
      <c r="A59" s="42" t="s">
        <v>60</v>
      </c>
      <c r="B59" s="42"/>
      <c r="C59" s="42"/>
      <c r="D59" s="9">
        <v>304781973.19</v>
      </c>
      <c r="F59" s="10"/>
      <c r="G59" s="10">
        <f>SUM(H59:S59)</f>
        <v>0</v>
      </c>
      <c r="H59" s="9">
        <f>+'Detalle Ejecucion Presupuesto '!D197</f>
        <v>0</v>
      </c>
      <c r="I59" s="9">
        <f>+'Detalle Ejecucion Presupuesto '!E197</f>
        <v>0</v>
      </c>
      <c r="J59" s="9">
        <f>+'Detalle Ejecucion Presupuesto '!F197</f>
        <v>0</v>
      </c>
      <c r="K59" s="9">
        <f>+'Detalle Ejecucion Presupuesto '!G197</f>
        <v>0</v>
      </c>
      <c r="L59" s="9">
        <f>+'Detalle Ejecucion Presupuesto '!H197</f>
        <v>0</v>
      </c>
      <c r="M59" s="9">
        <f>+'Detalle Ejecucion Presupuesto '!I197</f>
        <v>0</v>
      </c>
      <c r="N59" s="9">
        <f>+'Detalle Ejecucion Presupuesto '!J197</f>
        <v>0</v>
      </c>
      <c r="O59" s="9">
        <f>+'Detalle Ejecucion Presupuesto '!K197</f>
        <v>0</v>
      </c>
      <c r="P59" s="9">
        <f>+'Detalle Ejecucion Presupuesto '!L197</f>
        <v>0</v>
      </c>
      <c r="Q59" s="9">
        <f>+'Detalle Ejecucion Presupuesto '!M197</f>
        <v>0</v>
      </c>
      <c r="R59" s="9">
        <f>+'Detalle Ejecucion Presupuesto '!N197</f>
        <v>0</v>
      </c>
      <c r="S59" s="9">
        <f>+'Detalle Ejecucion Presupuesto '!O197</f>
        <v>0</v>
      </c>
    </row>
    <row r="60" spans="1:19" ht="28.5" x14ac:dyDescent="0.25">
      <c r="A60" s="42" t="s">
        <v>61</v>
      </c>
      <c r="B60" s="42"/>
      <c r="C60" s="42"/>
      <c r="D60" s="9"/>
      <c r="F60" s="10"/>
      <c r="G60" s="10">
        <f t="shared" si="11"/>
        <v>0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ht="30" x14ac:dyDescent="0.25">
      <c r="A61" s="40" t="s">
        <v>63</v>
      </c>
      <c r="B61" s="40"/>
      <c r="C61" s="40"/>
      <c r="D61" s="7"/>
      <c r="E61" s="41"/>
      <c r="F61" s="10"/>
      <c r="G61" s="10">
        <f t="shared" si="11"/>
        <v>0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x14ac:dyDescent="0.25">
      <c r="A62" s="42" t="s">
        <v>64</v>
      </c>
      <c r="B62" s="42"/>
      <c r="C62" s="42"/>
      <c r="D62" s="9"/>
      <c r="F62" s="10"/>
      <c r="G62" s="10">
        <f t="shared" si="11"/>
        <v>0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ht="28.5" x14ac:dyDescent="0.25">
      <c r="A63" s="42" t="s">
        <v>65</v>
      </c>
      <c r="B63" s="42"/>
      <c r="C63" s="42"/>
      <c r="D63" s="9"/>
      <c r="F63" s="10"/>
      <c r="G63" s="10">
        <f t="shared" si="11"/>
        <v>0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 ht="15" x14ac:dyDescent="0.25">
      <c r="A64" s="40" t="s">
        <v>66</v>
      </c>
      <c r="B64" s="40"/>
      <c r="C64" s="40"/>
      <c r="D64" s="7"/>
      <c r="E64" s="41"/>
      <c r="F64" s="10"/>
      <c r="G64" s="10">
        <f t="shared" si="11"/>
        <v>0</v>
      </c>
      <c r="H64" s="14" t="s">
        <v>471</v>
      </c>
      <c r="I64" s="14" t="s">
        <v>471</v>
      </c>
      <c r="J64" s="14" t="s">
        <v>471</v>
      </c>
      <c r="K64" s="14" t="s">
        <v>471</v>
      </c>
      <c r="L64" s="14" t="s">
        <v>471</v>
      </c>
      <c r="M64" s="14" t="s">
        <v>471</v>
      </c>
      <c r="N64" s="14" t="s">
        <v>471</v>
      </c>
      <c r="O64" s="14" t="s">
        <v>471</v>
      </c>
      <c r="P64" s="14" t="s">
        <v>471</v>
      </c>
      <c r="Q64" s="14" t="s">
        <v>471</v>
      </c>
      <c r="R64" s="14" t="s">
        <v>471</v>
      </c>
      <c r="S64" s="14" t="s">
        <v>471</v>
      </c>
    </row>
    <row r="65" spans="1:19" ht="28.5" x14ac:dyDescent="0.25">
      <c r="A65" s="42" t="s">
        <v>67</v>
      </c>
      <c r="B65" s="42"/>
      <c r="C65" s="42"/>
      <c r="D65" s="9"/>
      <c r="F65" s="10"/>
      <c r="G65" s="10">
        <f t="shared" si="11"/>
        <v>0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ht="28.5" x14ac:dyDescent="0.25">
      <c r="A66" s="42" t="s">
        <v>68</v>
      </c>
      <c r="B66" s="42"/>
      <c r="C66" s="42"/>
      <c r="D66" s="9"/>
      <c r="F66" s="10"/>
      <c r="G66" s="10">
        <f t="shared" si="11"/>
        <v>0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ht="28.5" x14ac:dyDescent="0.25">
      <c r="A67" s="42" t="s">
        <v>69</v>
      </c>
      <c r="B67" s="42"/>
      <c r="C67" s="42"/>
      <c r="D67" s="9"/>
      <c r="F67" s="10"/>
      <c r="G67" s="10">
        <f t="shared" si="11"/>
        <v>0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ht="15" x14ac:dyDescent="0.25">
      <c r="A68" s="15" t="s">
        <v>35</v>
      </c>
      <c r="B68" s="15"/>
      <c r="C68" s="15"/>
      <c r="D68" s="15">
        <f>+D64+D61+D57+D47+D39+D31+D21+D10+D4</f>
        <v>1937965273</v>
      </c>
      <c r="E68" s="15">
        <f>+E64+E61+E57+E47+E39+E31+E21+E10+E4</f>
        <v>0</v>
      </c>
      <c r="F68" s="15">
        <f>+F64+F61+F57+F47+F39+F31+F21+F10+F4</f>
        <v>0</v>
      </c>
      <c r="G68" s="15">
        <f>+G64+G61+G57+G47+G39+G31+G21+G10+G4</f>
        <v>121952482.27000001</v>
      </c>
      <c r="H68" s="19">
        <f>+H4+H10+H21+H31+H39+H47+H57</f>
        <v>121952482.27</v>
      </c>
      <c r="I68" s="19">
        <f t="shared" ref="I68:S68" si="13">+I4+I10+I21+I31+I39+I47+I57</f>
        <v>0</v>
      </c>
      <c r="J68" s="19">
        <f t="shared" si="13"/>
        <v>0</v>
      </c>
      <c r="K68" s="19">
        <f t="shared" si="13"/>
        <v>0</v>
      </c>
      <c r="L68" s="19">
        <f t="shared" si="13"/>
        <v>0</v>
      </c>
      <c r="M68" s="19">
        <f t="shared" si="13"/>
        <v>0</v>
      </c>
      <c r="N68" s="19">
        <f t="shared" si="13"/>
        <v>0</v>
      </c>
      <c r="O68" s="19">
        <f t="shared" si="13"/>
        <v>0</v>
      </c>
      <c r="P68" s="19">
        <f t="shared" si="13"/>
        <v>0</v>
      </c>
      <c r="Q68" s="19">
        <f t="shared" si="13"/>
        <v>0</v>
      </c>
      <c r="R68" s="19">
        <f t="shared" si="13"/>
        <v>0</v>
      </c>
      <c r="S68" s="19">
        <f t="shared" si="13"/>
        <v>0</v>
      </c>
    </row>
    <row r="69" spans="1:19" x14ac:dyDescent="0.25">
      <c r="A69" s="42"/>
      <c r="B69" s="42"/>
      <c r="C69" s="42"/>
      <c r="D69" s="9"/>
      <c r="H69" s="9"/>
    </row>
    <row r="70" spans="1:19" ht="15" x14ac:dyDescent="0.25">
      <c r="A70" s="5" t="s">
        <v>70</v>
      </c>
      <c r="B70" s="5"/>
      <c r="C70" s="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</row>
    <row r="71" spans="1:19" s="22" customFormat="1" ht="30" x14ac:dyDescent="0.25">
      <c r="A71" s="40" t="s">
        <v>71</v>
      </c>
      <c r="B71" s="40"/>
      <c r="C71" s="40"/>
      <c r="D71" s="7">
        <v>0</v>
      </c>
      <c r="E71" s="39">
        <v>0</v>
      </c>
      <c r="F71" s="39"/>
      <c r="G71" s="22">
        <f t="shared" ref="G71:G73" si="14">SUM(H71:S71)</f>
        <v>0</v>
      </c>
      <c r="H71" s="22">
        <f t="shared" ref="H71:S71" si="15">SUM(H72:H73)</f>
        <v>0</v>
      </c>
      <c r="I71" s="22">
        <f t="shared" si="15"/>
        <v>0</v>
      </c>
      <c r="J71" s="22">
        <f t="shared" si="15"/>
        <v>0</v>
      </c>
      <c r="K71" s="22">
        <f t="shared" si="15"/>
        <v>0</v>
      </c>
      <c r="L71" s="22">
        <f t="shared" si="15"/>
        <v>0</v>
      </c>
      <c r="M71" s="22">
        <f t="shared" si="15"/>
        <v>0</v>
      </c>
      <c r="N71" s="22">
        <f t="shared" si="15"/>
        <v>0</v>
      </c>
      <c r="O71" s="22">
        <f t="shared" si="15"/>
        <v>0</v>
      </c>
      <c r="P71" s="22">
        <f t="shared" si="15"/>
        <v>0</v>
      </c>
      <c r="Q71" s="22">
        <f t="shared" si="15"/>
        <v>0</v>
      </c>
      <c r="R71" s="22">
        <f t="shared" si="15"/>
        <v>0</v>
      </c>
      <c r="S71" s="22">
        <f t="shared" si="15"/>
        <v>0</v>
      </c>
    </row>
    <row r="72" spans="1:19" ht="28.5" x14ac:dyDescent="0.25">
      <c r="A72" s="42" t="s">
        <v>72</v>
      </c>
      <c r="B72" s="42"/>
      <c r="C72" s="42"/>
      <c r="D72" s="9">
        <v>0</v>
      </c>
      <c r="E72" s="39">
        <v>0</v>
      </c>
      <c r="G72" s="10">
        <f t="shared" si="14"/>
        <v>0</v>
      </c>
      <c r="H72" s="9"/>
    </row>
    <row r="73" spans="1:19" ht="28.5" x14ac:dyDescent="0.25">
      <c r="A73" s="42" t="s">
        <v>73</v>
      </c>
      <c r="B73" s="42"/>
      <c r="C73" s="42"/>
      <c r="D73" s="9">
        <v>0</v>
      </c>
      <c r="E73" s="39">
        <v>0</v>
      </c>
      <c r="G73" s="10">
        <f t="shared" si="14"/>
        <v>0</v>
      </c>
      <c r="H73" s="9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</row>
    <row r="74" spans="1:19" s="22" customFormat="1" ht="15" x14ac:dyDescent="0.25">
      <c r="A74" s="40" t="s">
        <v>74</v>
      </c>
      <c r="B74" s="40"/>
      <c r="C74" s="40"/>
      <c r="D74" s="7">
        <v>0</v>
      </c>
      <c r="E74" s="39">
        <v>0</v>
      </c>
      <c r="F74" s="39"/>
      <c r="G74" s="22">
        <f t="shared" ref="G74:G77" si="16">SUM(H74:S74)</f>
        <v>0</v>
      </c>
      <c r="H74" s="22">
        <f t="shared" ref="H74:S74" si="17">SUM(H75:H76)</f>
        <v>0</v>
      </c>
      <c r="I74" s="22">
        <v>0</v>
      </c>
      <c r="J74" s="22">
        <v>0</v>
      </c>
      <c r="K74" s="22">
        <f t="shared" si="17"/>
        <v>0</v>
      </c>
      <c r="L74" s="22">
        <f t="shared" si="17"/>
        <v>0</v>
      </c>
      <c r="M74" s="22">
        <f t="shared" si="17"/>
        <v>0</v>
      </c>
      <c r="N74" s="22">
        <f t="shared" si="17"/>
        <v>0</v>
      </c>
      <c r="O74" s="22">
        <f t="shared" si="17"/>
        <v>0</v>
      </c>
      <c r="P74" s="22">
        <f t="shared" si="17"/>
        <v>0</v>
      </c>
      <c r="Q74" s="22">
        <f t="shared" si="17"/>
        <v>0</v>
      </c>
      <c r="R74" s="22">
        <f t="shared" si="17"/>
        <v>0</v>
      </c>
      <c r="S74" s="22">
        <f t="shared" si="17"/>
        <v>0</v>
      </c>
    </row>
    <row r="75" spans="1:19" ht="28.5" x14ac:dyDescent="0.25">
      <c r="A75" s="42" t="s">
        <v>75</v>
      </c>
      <c r="B75" s="42"/>
      <c r="C75" s="42"/>
      <c r="D75" s="9">
        <v>0</v>
      </c>
      <c r="E75" s="39">
        <v>0</v>
      </c>
      <c r="G75" s="10">
        <f t="shared" si="16"/>
        <v>0</v>
      </c>
      <c r="H75" s="9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</row>
    <row r="76" spans="1:19" ht="28.5" x14ac:dyDescent="0.25">
      <c r="A76" s="42" t="s">
        <v>76</v>
      </c>
      <c r="B76" s="42"/>
      <c r="C76" s="42"/>
      <c r="D76" s="9"/>
      <c r="G76" s="10">
        <f t="shared" si="16"/>
        <v>0</v>
      </c>
      <c r="H76" s="9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</row>
    <row r="77" spans="1:19" s="22" customFormat="1" ht="30" x14ac:dyDescent="0.25">
      <c r="A77" s="40" t="s">
        <v>77</v>
      </c>
      <c r="B77" s="40"/>
      <c r="C77" s="40"/>
      <c r="D77" s="7">
        <v>0</v>
      </c>
      <c r="E77" s="39">
        <v>0</v>
      </c>
      <c r="F77" s="39"/>
      <c r="G77" s="22">
        <f t="shared" si="16"/>
        <v>0</v>
      </c>
      <c r="H77" s="22">
        <f t="shared" ref="H77:S77" si="18">SUM(H78)</f>
        <v>0</v>
      </c>
      <c r="I77" s="22">
        <v>0</v>
      </c>
      <c r="J77" s="22">
        <v>0</v>
      </c>
      <c r="K77" s="22">
        <f t="shared" si="18"/>
        <v>0</v>
      </c>
      <c r="L77" s="22">
        <f t="shared" si="18"/>
        <v>0</v>
      </c>
      <c r="M77" s="22">
        <f t="shared" si="18"/>
        <v>0</v>
      </c>
      <c r="N77" s="22">
        <f t="shared" si="18"/>
        <v>0</v>
      </c>
      <c r="O77" s="22">
        <f t="shared" si="18"/>
        <v>0</v>
      </c>
      <c r="P77" s="22">
        <f t="shared" si="18"/>
        <v>0</v>
      </c>
      <c r="Q77" s="22">
        <f t="shared" si="18"/>
        <v>0</v>
      </c>
      <c r="R77" s="22">
        <f t="shared" si="18"/>
        <v>0</v>
      </c>
      <c r="S77" s="22">
        <f t="shared" si="18"/>
        <v>0</v>
      </c>
    </row>
    <row r="78" spans="1:19" ht="28.5" x14ac:dyDescent="0.25">
      <c r="A78" s="42" t="s">
        <v>78</v>
      </c>
      <c r="B78" s="42"/>
      <c r="C78" s="42"/>
      <c r="D78" s="9">
        <v>0</v>
      </c>
      <c r="E78" s="39">
        <v>0</v>
      </c>
      <c r="G78" s="10">
        <f>SUM(H78:S78)</f>
        <v>0</v>
      </c>
      <c r="H78" s="9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</row>
    <row r="79" spans="1:19" ht="15" x14ac:dyDescent="0.25">
      <c r="A79" s="43" t="s">
        <v>79</v>
      </c>
      <c r="B79" s="43"/>
      <c r="C79" s="43"/>
      <c r="D79" s="17">
        <v>0</v>
      </c>
      <c r="E79" s="17">
        <v>0</v>
      </c>
      <c r="F79" s="17"/>
      <c r="G79" s="17">
        <f>G71+G74+G77</f>
        <v>0</v>
      </c>
      <c r="H79" s="17">
        <f t="shared" ref="H79:S79" si="19">H71+H74+H77</f>
        <v>0</v>
      </c>
      <c r="I79" s="17">
        <f t="shared" si="19"/>
        <v>0</v>
      </c>
      <c r="J79" s="17">
        <f t="shared" si="19"/>
        <v>0</v>
      </c>
      <c r="K79" s="17">
        <f t="shared" si="19"/>
        <v>0</v>
      </c>
      <c r="L79" s="17">
        <f t="shared" si="19"/>
        <v>0</v>
      </c>
      <c r="M79" s="17">
        <f t="shared" si="19"/>
        <v>0</v>
      </c>
      <c r="N79" s="17">
        <f t="shared" si="19"/>
        <v>0</v>
      </c>
      <c r="O79" s="17">
        <f t="shared" si="19"/>
        <v>0</v>
      </c>
      <c r="P79" s="17">
        <f t="shared" si="19"/>
        <v>0</v>
      </c>
      <c r="Q79" s="17">
        <f t="shared" si="19"/>
        <v>0</v>
      </c>
      <c r="R79" s="17">
        <f t="shared" si="19"/>
        <v>0</v>
      </c>
      <c r="S79" s="17">
        <f t="shared" si="19"/>
        <v>0</v>
      </c>
    </row>
    <row r="81" spans="1:19" ht="31.5" x14ac:dyDescent="0.25">
      <c r="A81" s="44" t="s">
        <v>80</v>
      </c>
      <c r="B81" s="45"/>
      <c r="C81" s="45"/>
      <c r="D81" s="25">
        <f>+D79+D68</f>
        <v>1937965273</v>
      </c>
      <c r="E81" s="25">
        <f>+E79+E68</f>
        <v>0</v>
      </c>
      <c r="F81" s="23">
        <f>+F79+F68</f>
        <v>0</v>
      </c>
      <c r="G81" s="23">
        <f>+G79+G68</f>
        <v>121952482.27000001</v>
      </c>
      <c r="H81" s="23">
        <f>+H79+H68</f>
        <v>121952482.27</v>
      </c>
      <c r="I81" s="23">
        <f t="shared" ref="I81:S81" si="20">+I79+I68</f>
        <v>0</v>
      </c>
      <c r="J81" s="23">
        <f t="shared" si="20"/>
        <v>0</v>
      </c>
      <c r="K81" s="23">
        <f t="shared" si="20"/>
        <v>0</v>
      </c>
      <c r="L81" s="23">
        <f t="shared" si="20"/>
        <v>0</v>
      </c>
      <c r="M81" s="23">
        <f t="shared" si="20"/>
        <v>0</v>
      </c>
      <c r="N81" s="23">
        <f t="shared" si="20"/>
        <v>0</v>
      </c>
      <c r="O81" s="23">
        <f t="shared" si="20"/>
        <v>0</v>
      </c>
      <c r="P81" s="23">
        <f t="shared" si="20"/>
        <v>0</v>
      </c>
      <c r="Q81" s="23">
        <f t="shared" si="20"/>
        <v>0</v>
      </c>
      <c r="R81" s="23">
        <f t="shared" si="20"/>
        <v>0</v>
      </c>
      <c r="S81" s="23">
        <f t="shared" si="20"/>
        <v>0</v>
      </c>
    </row>
    <row r="82" spans="1:19" x14ac:dyDescent="0.25">
      <c r="A82" s="10" t="s">
        <v>472</v>
      </c>
    </row>
    <row r="83" spans="1:19" x14ac:dyDescent="0.25">
      <c r="A83" s="10" t="s">
        <v>479</v>
      </c>
      <c r="H83" s="10">
        <f>+H81-'Detalle Ejecucion Presupuesto '!D200</f>
        <v>0</v>
      </c>
    </row>
    <row r="84" spans="1:19" x14ac:dyDescent="0.25">
      <c r="A84" s="10" t="s">
        <v>478</v>
      </c>
    </row>
    <row r="86" spans="1:19" ht="18" x14ac:dyDescent="0.25">
      <c r="A86" s="46" t="s">
        <v>81</v>
      </c>
      <c r="B86" s="46"/>
      <c r="C86" s="46"/>
    </row>
    <row r="87" spans="1:19" ht="18" x14ac:dyDescent="0.25">
      <c r="A87" s="29" t="s">
        <v>84</v>
      </c>
      <c r="B87" s="47"/>
      <c r="C87" s="47"/>
      <c r="D87" s="29"/>
      <c r="E87" s="29"/>
      <c r="F87" s="29"/>
      <c r="G87" s="29"/>
      <c r="H87" s="29"/>
      <c r="I87" s="30"/>
    </row>
    <row r="88" spans="1:19" ht="18" x14ac:dyDescent="0.25">
      <c r="A88" s="29" t="s">
        <v>85</v>
      </c>
      <c r="B88" s="47"/>
      <c r="C88" s="47"/>
      <c r="D88" s="29"/>
      <c r="E88" s="29"/>
      <c r="F88" s="29"/>
      <c r="G88" s="29"/>
      <c r="H88" s="29"/>
      <c r="I88" s="30"/>
    </row>
    <row r="89" spans="1:19" ht="15" customHeight="1" x14ac:dyDescent="0.25">
      <c r="A89" s="79" t="s">
        <v>90</v>
      </c>
      <c r="B89" s="79"/>
      <c r="C89" s="79"/>
      <c r="D89" s="79"/>
      <c r="E89" s="79"/>
      <c r="F89" s="79"/>
      <c r="G89" s="79"/>
      <c r="H89" s="79"/>
      <c r="I89" s="30"/>
    </row>
    <row r="90" spans="1:19" ht="29.25" customHeight="1" x14ac:dyDescent="0.25">
      <c r="A90" s="79"/>
      <c r="B90" s="79"/>
      <c r="C90" s="79"/>
      <c r="D90" s="79"/>
      <c r="E90" s="79"/>
      <c r="F90" s="79"/>
      <c r="G90" s="79"/>
      <c r="H90" s="79"/>
      <c r="I90" s="30"/>
    </row>
    <row r="91" spans="1:19" x14ac:dyDescent="0.25">
      <c r="A91" s="29" t="s">
        <v>473</v>
      </c>
      <c r="B91" s="29"/>
      <c r="C91" s="29"/>
      <c r="D91" s="29"/>
      <c r="E91" s="29"/>
      <c r="F91" s="29"/>
      <c r="G91" s="29"/>
      <c r="H91" s="29"/>
      <c r="I91" s="30"/>
    </row>
    <row r="92" spans="1:19" x14ac:dyDescent="0.25">
      <c r="A92" s="29" t="s">
        <v>474</v>
      </c>
      <c r="B92" s="29"/>
      <c r="C92" s="29"/>
      <c r="D92" s="29"/>
      <c r="E92" s="29"/>
      <c r="F92" s="29"/>
      <c r="G92" s="29"/>
      <c r="H92" s="29"/>
      <c r="I92" s="30"/>
    </row>
    <row r="93" spans="1:19" x14ac:dyDescent="0.25">
      <c r="A93" s="29" t="s">
        <v>475</v>
      </c>
      <c r="B93" s="29"/>
      <c r="C93" s="29"/>
      <c r="D93" s="48"/>
      <c r="E93" s="48"/>
      <c r="F93" s="48"/>
      <c r="G93" s="29"/>
      <c r="H93" s="29"/>
      <c r="I93" s="30"/>
    </row>
    <row r="94" spans="1:19" x14ac:dyDescent="0.25">
      <c r="A94" s="29" t="s">
        <v>476</v>
      </c>
      <c r="B94" s="29"/>
      <c r="C94" s="29"/>
      <c r="D94" s="48"/>
      <c r="E94" s="48"/>
      <c r="F94" s="48"/>
      <c r="G94" s="29"/>
      <c r="H94" s="29"/>
      <c r="I94" s="30"/>
    </row>
    <row r="95" spans="1:19" x14ac:dyDescent="0.25">
      <c r="K95" s="32"/>
    </row>
    <row r="96" spans="1:19" x14ac:dyDescent="0.25">
      <c r="A96" s="49" t="s">
        <v>86</v>
      </c>
      <c r="B96" s="49"/>
      <c r="C96" s="49"/>
      <c r="I96" s="33"/>
      <c r="J96" s="33"/>
      <c r="K96" s="32"/>
    </row>
    <row r="97" spans="1:9" x14ac:dyDescent="0.25">
      <c r="A97" s="49" t="s">
        <v>477</v>
      </c>
      <c r="I97" s="10" t="s">
        <v>104</v>
      </c>
    </row>
  </sheetData>
  <mergeCells count="1">
    <mergeCell ref="A89:H90"/>
  </mergeCells>
  <pageMargins left="0.23622047244094499" right="0.15748031496063" top="0.82677165354330695" bottom="0.59055118110236204" header="0.23622047244094499" footer="0.47244094488188998"/>
  <pageSetup scale="44" fitToHeight="2" orientation="landscape" r:id="rId1"/>
  <headerFooter>
    <oddHeader>&amp;L&amp;D&amp;CDEPARTAMENTO AEROPORTUARIO 
  Año 2022
Ejecución de Gastos y Aplicaciones Financieras
Valores en RD$&amp;R&amp;G</oddHeader>
    <oddFooter>&amp;R&amp;9Pág.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5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Q209" sqref="Q209"/>
    </sheetView>
  </sheetViews>
  <sheetFormatPr baseColWidth="10" defaultColWidth="87.85546875" defaultRowHeight="15" x14ac:dyDescent="0.2"/>
  <cols>
    <col min="1" max="1" width="52" style="54" bestFit="1" customWidth="1"/>
    <col min="2" max="2" width="81.28515625" style="54" customWidth="1"/>
    <col min="3" max="3" width="20.7109375" style="72" customWidth="1"/>
    <col min="4" max="4" width="26.42578125" style="72" bestFit="1" customWidth="1"/>
    <col min="5" max="5" width="17.42578125" style="72" hidden="1" customWidth="1"/>
    <col min="6" max="10" width="15.42578125" style="72" hidden="1" customWidth="1"/>
    <col min="11" max="11" width="10.28515625" style="72" hidden="1" customWidth="1"/>
    <col min="12" max="12" width="13.85546875" style="72" hidden="1" customWidth="1"/>
    <col min="13" max="13" width="11.28515625" style="72" hidden="1" customWidth="1"/>
    <col min="14" max="14" width="13.7109375" style="72" hidden="1" customWidth="1"/>
    <col min="15" max="15" width="12.7109375" style="72" hidden="1" customWidth="1"/>
    <col min="16" max="16" width="18.7109375" style="72" bestFit="1" customWidth="1"/>
    <col min="17" max="17" width="21" style="72" bestFit="1" customWidth="1"/>
    <col min="18" max="18" width="17.7109375" style="54" customWidth="1"/>
    <col min="19" max="16384" width="87.85546875" style="54"/>
  </cols>
  <sheetData>
    <row r="1" spans="1:18" ht="15.75" x14ac:dyDescent="0.25">
      <c r="A1" s="78" t="s">
        <v>108</v>
      </c>
      <c r="B1" s="78" t="s">
        <v>109</v>
      </c>
      <c r="C1" s="38" t="s">
        <v>110</v>
      </c>
      <c r="D1" s="38" t="s">
        <v>111</v>
      </c>
      <c r="E1" s="38" t="s">
        <v>112</v>
      </c>
      <c r="F1" s="38" t="s">
        <v>113</v>
      </c>
      <c r="G1" s="38" t="s">
        <v>114</v>
      </c>
      <c r="H1" s="38" t="s">
        <v>115</v>
      </c>
      <c r="I1" s="38" t="s">
        <v>116</v>
      </c>
      <c r="J1" s="38" t="s">
        <v>117</v>
      </c>
      <c r="K1" s="38" t="s">
        <v>118</v>
      </c>
      <c r="L1" s="38" t="s">
        <v>119</v>
      </c>
      <c r="M1" s="38" t="s">
        <v>120</v>
      </c>
      <c r="N1" s="38" t="s">
        <v>121</v>
      </c>
      <c r="O1" s="38" t="s">
        <v>122</v>
      </c>
      <c r="P1" s="38" t="s">
        <v>123</v>
      </c>
      <c r="Q1" s="38" t="s">
        <v>124</v>
      </c>
    </row>
    <row r="2" spans="1:18" ht="15.75" x14ac:dyDescent="0.25">
      <c r="A2" s="55" t="s">
        <v>125</v>
      </c>
      <c r="B2" s="55"/>
      <c r="C2" s="53">
        <f>+C3+C12+C21+C24+C29</f>
        <v>673763065.96000004</v>
      </c>
      <c r="D2" s="53">
        <f t="shared" ref="D2:Q2" si="0">+D3+D12+D21+D24+D29</f>
        <v>78866507.370000005</v>
      </c>
      <c r="E2" s="53">
        <f t="shared" si="0"/>
        <v>0</v>
      </c>
      <c r="F2" s="53">
        <f t="shared" si="0"/>
        <v>0</v>
      </c>
      <c r="G2" s="53">
        <f t="shared" si="0"/>
        <v>0</v>
      </c>
      <c r="H2" s="53">
        <f t="shared" si="0"/>
        <v>0</v>
      </c>
      <c r="I2" s="53">
        <f t="shared" si="0"/>
        <v>0</v>
      </c>
      <c r="J2" s="53">
        <f t="shared" si="0"/>
        <v>0</v>
      </c>
      <c r="K2" s="53">
        <f t="shared" si="0"/>
        <v>0</v>
      </c>
      <c r="L2" s="53">
        <f t="shared" si="0"/>
        <v>0</v>
      </c>
      <c r="M2" s="53">
        <f t="shared" si="0"/>
        <v>0</v>
      </c>
      <c r="N2" s="53">
        <f t="shared" si="0"/>
        <v>0</v>
      </c>
      <c r="O2" s="53">
        <f t="shared" si="0"/>
        <v>0</v>
      </c>
      <c r="P2" s="53">
        <f t="shared" si="0"/>
        <v>78866507.370000005</v>
      </c>
      <c r="Q2" s="53">
        <f t="shared" si="0"/>
        <v>594896558.58999991</v>
      </c>
      <c r="R2" s="56"/>
    </row>
    <row r="3" spans="1:18" ht="15.75" x14ac:dyDescent="0.25">
      <c r="A3" s="57" t="s">
        <v>126</v>
      </c>
      <c r="B3" s="57" t="s">
        <v>127</v>
      </c>
      <c r="C3" s="53">
        <f>SUM(C4:C11)</f>
        <v>447899866.90000004</v>
      </c>
      <c r="D3" s="53">
        <f t="shared" ref="D3:Q3" si="1">SUM(D4:D11)</f>
        <v>35466222.630000003</v>
      </c>
      <c r="E3" s="53">
        <f t="shared" si="1"/>
        <v>0</v>
      </c>
      <c r="F3" s="53">
        <f t="shared" si="1"/>
        <v>0</v>
      </c>
      <c r="G3" s="53">
        <f t="shared" si="1"/>
        <v>0</v>
      </c>
      <c r="H3" s="53">
        <f t="shared" si="1"/>
        <v>0</v>
      </c>
      <c r="I3" s="53">
        <f t="shared" si="1"/>
        <v>0</v>
      </c>
      <c r="J3" s="53">
        <f t="shared" si="1"/>
        <v>0</v>
      </c>
      <c r="K3" s="53">
        <f t="shared" si="1"/>
        <v>0</v>
      </c>
      <c r="L3" s="53">
        <f t="shared" si="1"/>
        <v>0</v>
      </c>
      <c r="M3" s="53">
        <f t="shared" si="1"/>
        <v>0</v>
      </c>
      <c r="N3" s="53">
        <f t="shared" si="1"/>
        <v>0</v>
      </c>
      <c r="O3" s="53">
        <f t="shared" si="1"/>
        <v>0</v>
      </c>
      <c r="P3" s="53">
        <f t="shared" si="1"/>
        <v>35466222.630000003</v>
      </c>
      <c r="Q3" s="53">
        <f t="shared" si="1"/>
        <v>412433644.26999998</v>
      </c>
      <c r="R3" s="56"/>
    </row>
    <row r="4" spans="1:18" x14ac:dyDescent="0.2">
      <c r="A4" s="58" t="s">
        <v>128</v>
      </c>
      <c r="B4" s="58" t="s">
        <v>129</v>
      </c>
      <c r="C4" s="59">
        <v>364329772.80000001</v>
      </c>
      <c r="D4" s="59">
        <v>26313589.100000001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>
        <f>+D4+E4+F4+G4+H4+I4+J4</f>
        <v>26313589.100000001</v>
      </c>
      <c r="Q4" s="59">
        <f>+C4-P4</f>
        <v>338016183.69999999</v>
      </c>
      <c r="R4" s="56"/>
    </row>
    <row r="5" spans="1:18" x14ac:dyDescent="0.2">
      <c r="A5" s="58" t="s">
        <v>130</v>
      </c>
      <c r="B5" s="58" t="s">
        <v>131</v>
      </c>
      <c r="C5" s="59">
        <v>35188200</v>
      </c>
      <c r="D5" s="59">
        <v>5638152.1900000004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>
        <f>+D5+E5+F5+G5+H5+I5+J5</f>
        <v>5638152.1900000004</v>
      </c>
      <c r="Q5" s="59">
        <f t="shared" ref="Q5:Q32" si="2">+C5-P5</f>
        <v>29550047.809999999</v>
      </c>
      <c r="R5" s="56"/>
    </row>
    <row r="6" spans="1:18" x14ac:dyDescent="0.2">
      <c r="A6" s="58" t="s">
        <v>132</v>
      </c>
      <c r="B6" s="58" t="s">
        <v>133</v>
      </c>
      <c r="C6" s="59">
        <v>2500000</v>
      </c>
      <c r="D6" s="59">
        <v>5600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>
        <f t="shared" ref="P6:P32" si="3">+D6+E6+F6+G6+H6+I6+J6</f>
        <v>5600</v>
      </c>
      <c r="Q6" s="59">
        <f t="shared" si="2"/>
        <v>2494400</v>
      </c>
      <c r="R6" s="56"/>
    </row>
    <row r="7" spans="1:18" x14ac:dyDescent="0.2">
      <c r="A7" s="58" t="s">
        <v>134</v>
      </c>
      <c r="B7" s="58" t="s">
        <v>135</v>
      </c>
      <c r="C7" s="59">
        <v>0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>
        <f t="shared" si="3"/>
        <v>0</v>
      </c>
      <c r="Q7" s="59">
        <f t="shared" si="2"/>
        <v>0</v>
      </c>
      <c r="R7" s="56"/>
    </row>
    <row r="8" spans="1:18" x14ac:dyDescent="0.2">
      <c r="A8" s="58" t="s">
        <v>136</v>
      </c>
      <c r="B8" s="60" t="s">
        <v>487</v>
      </c>
      <c r="C8" s="59">
        <v>4526520</v>
      </c>
      <c r="D8" s="59">
        <v>317697.17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>
        <f>+D8+E8+F8+G8+H8+I8+J8</f>
        <v>317697.17</v>
      </c>
      <c r="Q8" s="59">
        <f t="shared" si="2"/>
        <v>4208822.83</v>
      </c>
      <c r="R8" s="56"/>
    </row>
    <row r="9" spans="1:18" x14ac:dyDescent="0.2">
      <c r="A9" s="58" t="s">
        <v>137</v>
      </c>
      <c r="B9" s="60" t="s">
        <v>138</v>
      </c>
      <c r="C9" s="59">
        <v>35955374.100000001</v>
      </c>
      <c r="D9" s="59">
        <v>3191184.17</v>
      </c>
      <c r="E9" s="59"/>
      <c r="F9" s="59"/>
      <c r="G9" s="59"/>
      <c r="H9" s="59"/>
      <c r="I9" s="61"/>
      <c r="J9" s="59"/>
      <c r="K9" s="59"/>
      <c r="L9" s="59"/>
      <c r="M9" s="59"/>
      <c r="N9" s="59"/>
      <c r="O9" s="59"/>
      <c r="P9" s="59">
        <f t="shared" si="3"/>
        <v>3191184.17</v>
      </c>
      <c r="Q9" s="59">
        <f t="shared" si="2"/>
        <v>32764189.93</v>
      </c>
      <c r="R9" s="56"/>
    </row>
    <row r="10" spans="1:18" x14ac:dyDescent="0.2">
      <c r="A10" s="58" t="s">
        <v>139</v>
      </c>
      <c r="B10" s="60" t="s">
        <v>140</v>
      </c>
      <c r="C10" s="59">
        <v>2400000</v>
      </c>
      <c r="D10" s="59">
        <v>0</v>
      </c>
      <c r="E10" s="59"/>
      <c r="F10" s="59"/>
      <c r="G10" s="59"/>
      <c r="H10" s="59"/>
      <c r="I10" s="61"/>
      <c r="J10" s="59"/>
      <c r="K10" s="59"/>
      <c r="L10" s="59"/>
      <c r="M10" s="59"/>
      <c r="N10" s="59"/>
      <c r="O10" s="59"/>
      <c r="P10" s="59">
        <f t="shared" si="3"/>
        <v>0</v>
      </c>
      <c r="Q10" s="59">
        <f t="shared" si="2"/>
        <v>2400000</v>
      </c>
      <c r="R10" s="56"/>
    </row>
    <row r="11" spans="1:18" x14ac:dyDescent="0.2">
      <c r="A11" s="58" t="s">
        <v>141</v>
      </c>
      <c r="B11" s="60" t="s">
        <v>142</v>
      </c>
      <c r="C11" s="59">
        <v>3000000</v>
      </c>
      <c r="D11" s="59">
        <v>0</v>
      </c>
      <c r="E11" s="59"/>
      <c r="F11" s="59"/>
      <c r="G11" s="59"/>
      <c r="H11" s="59"/>
      <c r="I11" s="61"/>
      <c r="J11" s="59"/>
      <c r="K11" s="59"/>
      <c r="L11" s="59"/>
      <c r="M11" s="59"/>
      <c r="N11" s="59"/>
      <c r="O11" s="59"/>
      <c r="P11" s="59">
        <f t="shared" si="3"/>
        <v>0</v>
      </c>
      <c r="Q11" s="59">
        <f t="shared" si="2"/>
        <v>3000000</v>
      </c>
      <c r="R11" s="56"/>
    </row>
    <row r="12" spans="1:18" ht="15.75" x14ac:dyDescent="0.25">
      <c r="A12" s="57" t="s">
        <v>143</v>
      </c>
      <c r="B12" s="57" t="s">
        <v>144</v>
      </c>
      <c r="C12" s="53">
        <f>SUM(C13:C20)</f>
        <v>115447908.80000001</v>
      </c>
      <c r="D12" s="53">
        <f t="shared" ref="D12:P12" si="4">SUM(D13:D20)</f>
        <v>7775253.29</v>
      </c>
      <c r="E12" s="53">
        <f t="shared" si="4"/>
        <v>0</v>
      </c>
      <c r="F12" s="53">
        <f t="shared" si="4"/>
        <v>0</v>
      </c>
      <c r="G12" s="53">
        <f t="shared" si="4"/>
        <v>0</v>
      </c>
      <c r="H12" s="53">
        <f t="shared" si="4"/>
        <v>0</v>
      </c>
      <c r="I12" s="53">
        <f t="shared" si="4"/>
        <v>0</v>
      </c>
      <c r="J12" s="53">
        <f t="shared" si="4"/>
        <v>0</v>
      </c>
      <c r="K12" s="53">
        <f t="shared" si="4"/>
        <v>0</v>
      </c>
      <c r="L12" s="53">
        <f t="shared" si="4"/>
        <v>0</v>
      </c>
      <c r="M12" s="53">
        <f t="shared" si="4"/>
        <v>0</v>
      </c>
      <c r="N12" s="53">
        <f t="shared" si="4"/>
        <v>0</v>
      </c>
      <c r="O12" s="53">
        <f t="shared" si="4"/>
        <v>0</v>
      </c>
      <c r="P12" s="53">
        <f t="shared" si="4"/>
        <v>7775253.29</v>
      </c>
      <c r="Q12" s="53">
        <f>SUM(Q13:Q20)</f>
        <v>107672655.50999999</v>
      </c>
      <c r="R12" s="56"/>
    </row>
    <row r="13" spans="1:18" s="62" customFormat="1" x14ac:dyDescent="0.2">
      <c r="A13" s="62" t="s">
        <v>145</v>
      </c>
      <c r="B13" s="60" t="s">
        <v>488</v>
      </c>
      <c r="C13" s="61">
        <v>0</v>
      </c>
      <c r="D13" s="61">
        <v>0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59">
        <f t="shared" si="3"/>
        <v>0</v>
      </c>
      <c r="Q13" s="59">
        <f t="shared" si="2"/>
        <v>0</v>
      </c>
      <c r="R13" s="56"/>
    </row>
    <row r="14" spans="1:18" s="62" customFormat="1" x14ac:dyDescent="0.2">
      <c r="A14" s="62" t="s">
        <v>146</v>
      </c>
      <c r="B14" s="60" t="s">
        <v>147</v>
      </c>
      <c r="C14" s="61">
        <v>8908680</v>
      </c>
      <c r="D14" s="61">
        <v>810900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59">
        <f t="shared" si="3"/>
        <v>810900</v>
      </c>
      <c r="Q14" s="59">
        <f t="shared" si="2"/>
        <v>8097780</v>
      </c>
      <c r="R14" s="56"/>
    </row>
    <row r="15" spans="1:18" s="62" customFormat="1" x14ac:dyDescent="0.2">
      <c r="A15" s="62" t="s">
        <v>148</v>
      </c>
      <c r="B15" s="60" t="s">
        <v>489</v>
      </c>
      <c r="C15" s="61">
        <v>27420000</v>
      </c>
      <c r="D15" s="61">
        <v>2488436.42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59">
        <f t="shared" si="3"/>
        <v>2488436.42</v>
      </c>
      <c r="Q15" s="59">
        <f t="shared" si="2"/>
        <v>24931563.579999998</v>
      </c>
      <c r="R15" s="56"/>
    </row>
    <row r="16" spans="1:18" s="62" customFormat="1" x14ac:dyDescent="0.2">
      <c r="A16" s="62" t="s">
        <v>149</v>
      </c>
      <c r="B16" s="60" t="s">
        <v>150</v>
      </c>
      <c r="C16" s="61">
        <v>0</v>
      </c>
      <c r="D16" s="61">
        <v>0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59">
        <f t="shared" si="3"/>
        <v>0</v>
      </c>
      <c r="Q16" s="59">
        <f t="shared" si="2"/>
        <v>0</v>
      </c>
      <c r="R16" s="56"/>
    </row>
    <row r="17" spans="1:18" s="62" customFormat="1" x14ac:dyDescent="0.2">
      <c r="A17" s="62" t="s">
        <v>151</v>
      </c>
      <c r="B17" s="60" t="s">
        <v>152</v>
      </c>
      <c r="C17" s="61">
        <v>19047600</v>
      </c>
      <c r="D17" s="61">
        <v>4475916.87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59">
        <f t="shared" si="3"/>
        <v>4475916.87</v>
      </c>
      <c r="Q17" s="59">
        <f t="shared" si="2"/>
        <v>14571683.129999999</v>
      </c>
      <c r="R17" s="56"/>
    </row>
    <row r="18" spans="1:18" s="62" customFormat="1" x14ac:dyDescent="0.2">
      <c r="A18" s="62" t="s">
        <v>513</v>
      </c>
      <c r="B18" s="60" t="s">
        <v>490</v>
      </c>
      <c r="C18" s="61">
        <v>29360814.399999999</v>
      </c>
      <c r="D18" s="61">
        <v>0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59">
        <f t="shared" si="3"/>
        <v>0</v>
      </c>
      <c r="Q18" s="59">
        <f t="shared" si="2"/>
        <v>29360814.399999999</v>
      </c>
      <c r="R18" s="56"/>
    </row>
    <row r="19" spans="1:18" s="62" customFormat="1" x14ac:dyDescent="0.2">
      <c r="A19" s="62" t="s">
        <v>520</v>
      </c>
      <c r="B19" s="60" t="s">
        <v>153</v>
      </c>
      <c r="C19" s="61">
        <v>350000</v>
      </c>
      <c r="D19" s="61">
        <v>0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59">
        <f t="shared" si="3"/>
        <v>0</v>
      </c>
      <c r="Q19" s="59">
        <f t="shared" si="2"/>
        <v>350000</v>
      </c>
      <c r="R19" s="56"/>
    </row>
    <row r="20" spans="1:18" s="62" customFormat="1" x14ac:dyDescent="0.2">
      <c r="A20" s="62" t="s">
        <v>521</v>
      </c>
      <c r="B20" s="60" t="s">
        <v>154</v>
      </c>
      <c r="C20" s="61">
        <v>30360814.399999999</v>
      </c>
      <c r="D20" s="61">
        <v>0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59">
        <f t="shared" si="3"/>
        <v>0</v>
      </c>
      <c r="Q20" s="59">
        <f t="shared" si="2"/>
        <v>30360814.399999999</v>
      </c>
      <c r="R20" s="56"/>
    </row>
    <row r="21" spans="1:18" s="63" customFormat="1" ht="15.75" x14ac:dyDescent="0.25">
      <c r="A21" s="63" t="s">
        <v>155</v>
      </c>
      <c r="B21" s="64" t="s">
        <v>156</v>
      </c>
      <c r="C21" s="65">
        <f>+C22+C23</f>
        <v>10400000</v>
      </c>
      <c r="D21" s="65">
        <f t="shared" ref="D21:Q21" si="5">+D22+D23</f>
        <v>0</v>
      </c>
      <c r="E21" s="65">
        <f t="shared" si="5"/>
        <v>0</v>
      </c>
      <c r="F21" s="65">
        <f t="shared" si="5"/>
        <v>0</v>
      </c>
      <c r="G21" s="65">
        <f t="shared" si="5"/>
        <v>0</v>
      </c>
      <c r="H21" s="65">
        <f t="shared" si="5"/>
        <v>0</v>
      </c>
      <c r="I21" s="65">
        <f t="shared" si="5"/>
        <v>0</v>
      </c>
      <c r="J21" s="65">
        <f t="shared" si="5"/>
        <v>0</v>
      </c>
      <c r="K21" s="65">
        <f t="shared" si="5"/>
        <v>0</v>
      </c>
      <c r="L21" s="65">
        <f t="shared" si="5"/>
        <v>0</v>
      </c>
      <c r="M21" s="65">
        <f t="shared" si="5"/>
        <v>0</v>
      </c>
      <c r="N21" s="65">
        <f t="shared" si="5"/>
        <v>0</v>
      </c>
      <c r="O21" s="65">
        <f t="shared" si="5"/>
        <v>0</v>
      </c>
      <c r="P21" s="65">
        <f t="shared" si="5"/>
        <v>0</v>
      </c>
      <c r="Q21" s="65">
        <f t="shared" si="5"/>
        <v>10400000</v>
      </c>
      <c r="R21" s="56"/>
    </row>
    <row r="22" spans="1:18" s="62" customFormat="1" x14ac:dyDescent="0.2">
      <c r="A22" s="62" t="s">
        <v>157</v>
      </c>
      <c r="B22" s="60" t="s">
        <v>481</v>
      </c>
      <c r="C22" s="66">
        <v>10050000</v>
      </c>
      <c r="D22" s="66">
        <v>0</v>
      </c>
      <c r="E22" s="66"/>
      <c r="F22" s="66"/>
      <c r="G22" s="66"/>
      <c r="H22" s="66"/>
      <c r="I22" s="61"/>
      <c r="J22" s="66"/>
      <c r="K22" s="66"/>
      <c r="L22" s="66"/>
      <c r="M22" s="66"/>
      <c r="N22" s="66"/>
      <c r="O22" s="66"/>
      <c r="P22" s="59">
        <f t="shared" si="3"/>
        <v>0</v>
      </c>
      <c r="Q22" s="59">
        <f t="shared" si="2"/>
        <v>10050000</v>
      </c>
      <c r="R22" s="56"/>
    </row>
    <row r="23" spans="1:18" s="62" customFormat="1" x14ac:dyDescent="0.2">
      <c r="A23" s="62" t="s">
        <v>158</v>
      </c>
      <c r="B23" s="60" t="s">
        <v>491</v>
      </c>
      <c r="C23" s="66">
        <v>350000</v>
      </c>
      <c r="D23" s="66">
        <v>0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59">
        <f t="shared" si="3"/>
        <v>0</v>
      </c>
      <c r="Q23" s="59">
        <f t="shared" si="2"/>
        <v>350000</v>
      </c>
      <c r="R23" s="56"/>
    </row>
    <row r="24" spans="1:18" s="63" customFormat="1" ht="15.75" x14ac:dyDescent="0.25">
      <c r="A24" s="63" t="s">
        <v>159</v>
      </c>
      <c r="B24" s="64" t="s">
        <v>160</v>
      </c>
      <c r="C24" s="65">
        <f>SUM(C25:C28)</f>
        <v>37970442.259999998</v>
      </c>
      <c r="D24" s="65">
        <f t="shared" ref="D24:Q24" si="6">SUM(D25:D28)</f>
        <v>30085500</v>
      </c>
      <c r="E24" s="65">
        <f t="shared" si="6"/>
        <v>0</v>
      </c>
      <c r="F24" s="65">
        <f t="shared" si="6"/>
        <v>0</v>
      </c>
      <c r="G24" s="65">
        <f t="shared" si="6"/>
        <v>0</v>
      </c>
      <c r="H24" s="65">
        <f t="shared" si="6"/>
        <v>0</v>
      </c>
      <c r="I24" s="65">
        <f t="shared" si="6"/>
        <v>0</v>
      </c>
      <c r="J24" s="65">
        <f t="shared" si="6"/>
        <v>0</v>
      </c>
      <c r="K24" s="65">
        <f t="shared" si="6"/>
        <v>0</v>
      </c>
      <c r="L24" s="65">
        <f t="shared" si="6"/>
        <v>0</v>
      </c>
      <c r="M24" s="65">
        <f t="shared" si="6"/>
        <v>0</v>
      </c>
      <c r="N24" s="65">
        <f t="shared" si="6"/>
        <v>0</v>
      </c>
      <c r="O24" s="65">
        <f t="shared" si="6"/>
        <v>0</v>
      </c>
      <c r="P24" s="65">
        <f t="shared" si="6"/>
        <v>30085500</v>
      </c>
      <c r="Q24" s="65">
        <f t="shared" si="6"/>
        <v>7884942.2599999988</v>
      </c>
      <c r="R24" s="56"/>
    </row>
    <row r="25" spans="1:18" s="62" customFormat="1" x14ac:dyDescent="0.2">
      <c r="A25" s="62" t="s">
        <v>161</v>
      </c>
      <c r="B25" s="60" t="s">
        <v>162</v>
      </c>
      <c r="C25" s="66">
        <v>30360814.399999999</v>
      </c>
      <c r="D25" s="66">
        <f>10223552.5+19861947.5</f>
        <v>30085500</v>
      </c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59">
        <f t="shared" si="3"/>
        <v>30085500</v>
      </c>
      <c r="Q25" s="59">
        <f>+C25-P25</f>
        <v>275314.39999999851</v>
      </c>
      <c r="R25" s="56"/>
    </row>
    <row r="26" spans="1:18" s="62" customFormat="1" x14ac:dyDescent="0.2">
      <c r="A26" s="62" t="s">
        <v>163</v>
      </c>
      <c r="B26" s="60" t="s">
        <v>164</v>
      </c>
      <c r="C26" s="66">
        <v>6619627.8600000003</v>
      </c>
      <c r="D26" s="66">
        <v>0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59">
        <f t="shared" si="3"/>
        <v>0</v>
      </c>
      <c r="Q26" s="59">
        <f t="shared" si="2"/>
        <v>6619627.8600000003</v>
      </c>
      <c r="R26" s="56"/>
    </row>
    <row r="27" spans="1:18" s="62" customFormat="1" x14ac:dyDescent="0.2">
      <c r="A27" s="62" t="s">
        <v>165</v>
      </c>
      <c r="B27" s="60" t="s">
        <v>166</v>
      </c>
      <c r="C27" s="66">
        <v>990000</v>
      </c>
      <c r="D27" s="66">
        <v>0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59">
        <f t="shared" si="3"/>
        <v>0</v>
      </c>
      <c r="Q27" s="59">
        <f t="shared" si="2"/>
        <v>990000</v>
      </c>
      <c r="R27" s="56"/>
    </row>
    <row r="28" spans="1:18" s="62" customFormat="1" x14ac:dyDescent="0.2">
      <c r="A28" s="62" t="s">
        <v>167</v>
      </c>
      <c r="B28" s="60" t="s">
        <v>168</v>
      </c>
      <c r="C28" s="66">
        <v>0</v>
      </c>
      <c r="D28" s="66">
        <v>0</v>
      </c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59">
        <f t="shared" si="3"/>
        <v>0</v>
      </c>
      <c r="Q28" s="59">
        <f t="shared" si="2"/>
        <v>0</v>
      </c>
      <c r="R28" s="56"/>
    </row>
    <row r="29" spans="1:18" s="63" customFormat="1" ht="15.75" x14ac:dyDescent="0.25">
      <c r="A29" s="63" t="s">
        <v>169</v>
      </c>
      <c r="B29" s="64" t="s">
        <v>170</v>
      </c>
      <c r="C29" s="65">
        <f>SUM(C30:C32)</f>
        <v>62044848</v>
      </c>
      <c r="D29" s="65">
        <f t="shared" ref="D29:Q29" si="7">SUM(D30:D32)</f>
        <v>5539531.4500000002</v>
      </c>
      <c r="E29" s="65">
        <f t="shared" si="7"/>
        <v>0</v>
      </c>
      <c r="F29" s="65">
        <f t="shared" si="7"/>
        <v>0</v>
      </c>
      <c r="G29" s="65">
        <f t="shared" si="7"/>
        <v>0</v>
      </c>
      <c r="H29" s="65">
        <f t="shared" si="7"/>
        <v>0</v>
      </c>
      <c r="I29" s="65">
        <f t="shared" si="7"/>
        <v>0</v>
      </c>
      <c r="J29" s="65">
        <f t="shared" si="7"/>
        <v>0</v>
      </c>
      <c r="K29" s="65">
        <f t="shared" si="7"/>
        <v>0</v>
      </c>
      <c r="L29" s="65">
        <f t="shared" si="7"/>
        <v>0</v>
      </c>
      <c r="M29" s="65">
        <f t="shared" si="7"/>
        <v>0</v>
      </c>
      <c r="N29" s="65">
        <f t="shared" si="7"/>
        <v>0</v>
      </c>
      <c r="O29" s="65">
        <f t="shared" si="7"/>
        <v>0</v>
      </c>
      <c r="P29" s="65">
        <f t="shared" si="7"/>
        <v>5539531.4500000002</v>
      </c>
      <c r="Q29" s="65">
        <f t="shared" si="7"/>
        <v>56505316.550000004</v>
      </c>
      <c r="R29" s="56"/>
    </row>
    <row r="30" spans="1:18" s="62" customFormat="1" x14ac:dyDescent="0.2">
      <c r="A30" s="62" t="s">
        <v>171</v>
      </c>
      <c r="B30" s="60" t="s">
        <v>172</v>
      </c>
      <c r="C30" s="66">
        <v>29335330.199999999</v>
      </c>
      <c r="D30" s="66">
        <v>2577065.2000000002</v>
      </c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59">
        <f>+D30+E30+F30+G30+H30+I30+J30</f>
        <v>2577065.2000000002</v>
      </c>
      <c r="Q30" s="59">
        <f>+C30-P30</f>
        <v>26758265</v>
      </c>
      <c r="R30" s="56"/>
    </row>
    <row r="31" spans="1:18" s="62" customFormat="1" x14ac:dyDescent="0.2">
      <c r="A31" s="62" t="s">
        <v>173</v>
      </c>
      <c r="B31" s="60" t="s">
        <v>174</v>
      </c>
      <c r="C31" s="66">
        <v>28717223.760000002</v>
      </c>
      <c r="D31" s="66">
        <v>2596321.61</v>
      </c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59">
        <f t="shared" si="3"/>
        <v>2596321.61</v>
      </c>
      <c r="Q31" s="59">
        <f t="shared" si="2"/>
        <v>26120902.150000002</v>
      </c>
      <c r="R31" s="56"/>
    </row>
    <row r="32" spans="1:18" s="62" customFormat="1" x14ac:dyDescent="0.2">
      <c r="A32" s="62" t="s">
        <v>175</v>
      </c>
      <c r="B32" s="60" t="s">
        <v>176</v>
      </c>
      <c r="C32" s="66">
        <v>3992294.04</v>
      </c>
      <c r="D32" s="66">
        <v>366144.64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59">
        <f t="shared" si="3"/>
        <v>366144.64</v>
      </c>
      <c r="Q32" s="59">
        <f t="shared" si="2"/>
        <v>3626149.4</v>
      </c>
      <c r="R32" s="56"/>
    </row>
    <row r="33" spans="1:18" s="62" customFormat="1" ht="15.75" x14ac:dyDescent="0.25">
      <c r="A33" s="67" t="s">
        <v>177</v>
      </c>
      <c r="B33" s="67"/>
      <c r="C33" s="68">
        <f>+C34+C42+C46+C49+C53+C58+C74+C91+C64+C60</f>
        <v>332630872.13</v>
      </c>
      <c r="D33" s="68">
        <f t="shared" ref="D33:Q33" si="8">+D34+D42+D46+D49+D53+D58+D74+D91+D64+D60</f>
        <v>5260932.08</v>
      </c>
      <c r="E33" s="68">
        <f t="shared" si="8"/>
        <v>0</v>
      </c>
      <c r="F33" s="68">
        <f t="shared" si="8"/>
        <v>0</v>
      </c>
      <c r="G33" s="68">
        <f t="shared" si="8"/>
        <v>0</v>
      </c>
      <c r="H33" s="68">
        <f t="shared" si="8"/>
        <v>0</v>
      </c>
      <c r="I33" s="68">
        <f t="shared" si="8"/>
        <v>0</v>
      </c>
      <c r="J33" s="68">
        <f t="shared" si="8"/>
        <v>0</v>
      </c>
      <c r="K33" s="68">
        <f t="shared" si="8"/>
        <v>0</v>
      </c>
      <c r="L33" s="68">
        <f t="shared" si="8"/>
        <v>0</v>
      </c>
      <c r="M33" s="68">
        <f t="shared" si="8"/>
        <v>0</v>
      </c>
      <c r="N33" s="68">
        <f t="shared" si="8"/>
        <v>0</v>
      </c>
      <c r="O33" s="68">
        <f t="shared" si="8"/>
        <v>0</v>
      </c>
      <c r="P33" s="68">
        <f t="shared" si="8"/>
        <v>5260932.08</v>
      </c>
      <c r="Q33" s="68">
        <f t="shared" si="8"/>
        <v>327369940.05000001</v>
      </c>
      <c r="R33" s="56"/>
    </row>
    <row r="34" spans="1:18" s="63" customFormat="1" ht="15.75" x14ac:dyDescent="0.25">
      <c r="A34" s="63" t="s">
        <v>178</v>
      </c>
      <c r="B34" s="64" t="s">
        <v>179</v>
      </c>
      <c r="C34" s="65">
        <f>SUM(C35:C41)</f>
        <v>8555000</v>
      </c>
      <c r="D34" s="65">
        <f t="shared" ref="D34:Q34" si="9">SUM(D35:D41)</f>
        <v>623403.17999999993</v>
      </c>
      <c r="E34" s="65">
        <f t="shared" si="9"/>
        <v>0</v>
      </c>
      <c r="F34" s="65">
        <f t="shared" si="9"/>
        <v>0</v>
      </c>
      <c r="G34" s="65">
        <f t="shared" si="9"/>
        <v>0</v>
      </c>
      <c r="H34" s="65">
        <f t="shared" si="9"/>
        <v>0</v>
      </c>
      <c r="I34" s="65">
        <f t="shared" si="9"/>
        <v>0</v>
      </c>
      <c r="J34" s="65">
        <f t="shared" si="9"/>
        <v>0</v>
      </c>
      <c r="K34" s="65">
        <f t="shared" si="9"/>
        <v>0</v>
      </c>
      <c r="L34" s="65">
        <f t="shared" si="9"/>
        <v>0</v>
      </c>
      <c r="M34" s="65">
        <f t="shared" si="9"/>
        <v>0</v>
      </c>
      <c r="N34" s="65">
        <f t="shared" si="9"/>
        <v>0</v>
      </c>
      <c r="O34" s="65">
        <f t="shared" si="9"/>
        <v>0</v>
      </c>
      <c r="P34" s="65">
        <f t="shared" si="9"/>
        <v>623403.17999999993</v>
      </c>
      <c r="Q34" s="65">
        <f t="shared" si="9"/>
        <v>7931596.8200000003</v>
      </c>
      <c r="R34" s="56"/>
    </row>
    <row r="35" spans="1:18" s="62" customFormat="1" x14ac:dyDescent="0.2">
      <c r="A35" s="62" t="s">
        <v>180</v>
      </c>
      <c r="B35" s="60" t="s">
        <v>492</v>
      </c>
      <c r="C35" s="66">
        <v>150000</v>
      </c>
      <c r="D35" s="66">
        <v>2268.27</v>
      </c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59">
        <f t="shared" ref="P35:P94" si="10">+D35+E35+F35+G35+H35+I35+J35</f>
        <v>2268.27</v>
      </c>
      <c r="Q35" s="59">
        <f t="shared" ref="Q35:Q94" si="11">+C35-P35</f>
        <v>147731.73000000001</v>
      </c>
      <c r="R35" s="56"/>
    </row>
    <row r="36" spans="1:18" s="62" customFormat="1" x14ac:dyDescent="0.2">
      <c r="A36" s="62" t="s">
        <v>181</v>
      </c>
      <c r="B36" s="60" t="s">
        <v>493</v>
      </c>
      <c r="C36" s="66">
        <v>2145000</v>
      </c>
      <c r="D36" s="66">
        <v>202423.89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59">
        <f t="shared" si="10"/>
        <v>202423.89</v>
      </c>
      <c r="Q36" s="59">
        <f t="shared" si="11"/>
        <v>1942576.1099999999</v>
      </c>
      <c r="R36" s="56"/>
    </row>
    <row r="37" spans="1:18" s="62" customFormat="1" x14ac:dyDescent="0.2">
      <c r="A37" s="62" t="s">
        <v>182</v>
      </c>
      <c r="B37" s="60" t="s">
        <v>183</v>
      </c>
      <c r="C37" s="66">
        <v>175000</v>
      </c>
      <c r="D37" s="66">
        <v>2355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59">
        <f t="shared" si="10"/>
        <v>2355</v>
      </c>
      <c r="Q37" s="59">
        <f t="shared" si="11"/>
        <v>172645</v>
      </c>
      <c r="R37" s="56"/>
    </row>
    <row r="38" spans="1:18" s="62" customFormat="1" x14ac:dyDescent="0.2">
      <c r="A38" s="62" t="s">
        <v>184</v>
      </c>
      <c r="B38" s="60" t="s">
        <v>494</v>
      </c>
      <c r="C38" s="66">
        <v>2420000</v>
      </c>
      <c r="D38" s="66">
        <v>189495.69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59">
        <f t="shared" si="10"/>
        <v>189495.69</v>
      </c>
      <c r="Q38" s="59">
        <f t="shared" si="11"/>
        <v>2230504.31</v>
      </c>
      <c r="R38" s="56"/>
    </row>
    <row r="39" spans="1:18" s="62" customFormat="1" x14ac:dyDescent="0.2">
      <c r="A39" s="62" t="s">
        <v>185</v>
      </c>
      <c r="B39" s="60" t="s">
        <v>186</v>
      </c>
      <c r="C39" s="66">
        <v>3500000</v>
      </c>
      <c r="D39" s="66">
        <v>218522.33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59">
        <f t="shared" si="10"/>
        <v>218522.33</v>
      </c>
      <c r="Q39" s="59">
        <f>+C39-P39</f>
        <v>3281477.67</v>
      </c>
      <c r="R39" s="56"/>
    </row>
    <row r="40" spans="1:18" s="62" customFormat="1" x14ac:dyDescent="0.2">
      <c r="A40" s="62" t="s">
        <v>187</v>
      </c>
      <c r="B40" s="60" t="s">
        <v>188</v>
      </c>
      <c r="C40" s="66">
        <v>60500</v>
      </c>
      <c r="D40" s="66">
        <v>1318</v>
      </c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59">
        <f t="shared" si="10"/>
        <v>1318</v>
      </c>
      <c r="Q40" s="59">
        <f>+C40-P40</f>
        <v>59182</v>
      </c>
      <c r="R40" s="56"/>
    </row>
    <row r="41" spans="1:18" s="62" customFormat="1" x14ac:dyDescent="0.2">
      <c r="A41" s="62" t="s">
        <v>189</v>
      </c>
      <c r="B41" s="60" t="s">
        <v>190</v>
      </c>
      <c r="C41" s="66">
        <v>104500</v>
      </c>
      <c r="D41" s="66">
        <v>7020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59">
        <f t="shared" si="10"/>
        <v>7020</v>
      </c>
      <c r="Q41" s="59">
        <f>+C41-P41</f>
        <v>97480</v>
      </c>
      <c r="R41" s="56"/>
    </row>
    <row r="42" spans="1:18" s="63" customFormat="1" ht="15.75" x14ac:dyDescent="0.25">
      <c r="A42" s="63" t="s">
        <v>191</v>
      </c>
      <c r="B42" s="64" t="s">
        <v>192</v>
      </c>
      <c r="C42" s="65">
        <f t="shared" ref="C42:O42" si="12">SUM(C43:C45)</f>
        <v>19957165</v>
      </c>
      <c r="D42" s="65">
        <f t="shared" si="12"/>
        <v>1094908.76</v>
      </c>
      <c r="E42" s="65">
        <f t="shared" si="12"/>
        <v>0</v>
      </c>
      <c r="F42" s="65">
        <f t="shared" si="12"/>
        <v>0</v>
      </c>
      <c r="G42" s="65">
        <f t="shared" si="12"/>
        <v>0</v>
      </c>
      <c r="H42" s="65">
        <f t="shared" si="12"/>
        <v>0</v>
      </c>
      <c r="I42" s="65">
        <f t="shared" si="12"/>
        <v>0</v>
      </c>
      <c r="J42" s="65">
        <f t="shared" si="12"/>
        <v>0</v>
      </c>
      <c r="K42" s="65">
        <f t="shared" si="12"/>
        <v>0</v>
      </c>
      <c r="L42" s="65">
        <f t="shared" si="12"/>
        <v>0</v>
      </c>
      <c r="M42" s="65">
        <f t="shared" si="12"/>
        <v>0</v>
      </c>
      <c r="N42" s="65">
        <f t="shared" si="12"/>
        <v>0</v>
      </c>
      <c r="O42" s="65">
        <f t="shared" si="12"/>
        <v>0</v>
      </c>
      <c r="P42" s="65">
        <f>SUM(P43:P45)</f>
        <v>1094908.76</v>
      </c>
      <c r="Q42" s="65">
        <f>SUM(Q43:Q45)</f>
        <v>18862256.239999998</v>
      </c>
      <c r="R42" s="56"/>
    </row>
    <row r="43" spans="1:18" s="62" customFormat="1" x14ac:dyDescent="0.2">
      <c r="A43" s="62" t="s">
        <v>193</v>
      </c>
      <c r="B43" s="60" t="s">
        <v>194</v>
      </c>
      <c r="C43" s="66">
        <v>15000000</v>
      </c>
      <c r="D43" s="66">
        <v>854000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59">
        <f t="shared" si="10"/>
        <v>854000</v>
      </c>
      <c r="Q43" s="59">
        <f>+C43-P43</f>
        <v>14146000</v>
      </c>
      <c r="R43" s="56"/>
    </row>
    <row r="44" spans="1:18" s="62" customFormat="1" x14ac:dyDescent="0.2">
      <c r="B44" s="60" t="s">
        <v>495</v>
      </c>
      <c r="C44" s="66">
        <v>4265165</v>
      </c>
      <c r="D44" s="66">
        <v>236000</v>
      </c>
      <c r="E44" s="66">
        <v>0</v>
      </c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59">
        <f t="shared" si="10"/>
        <v>236000</v>
      </c>
      <c r="Q44" s="59">
        <f>+C44-P44</f>
        <v>4029165</v>
      </c>
      <c r="R44" s="56"/>
    </row>
    <row r="45" spans="1:18" s="62" customFormat="1" x14ac:dyDescent="0.2">
      <c r="A45" s="62" t="s">
        <v>195</v>
      </c>
      <c r="B45" s="60" t="s">
        <v>196</v>
      </c>
      <c r="C45" s="66">
        <v>692000</v>
      </c>
      <c r="D45" s="66">
        <v>4908.76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59">
        <f t="shared" si="10"/>
        <v>4908.76</v>
      </c>
      <c r="Q45" s="59">
        <f t="shared" si="11"/>
        <v>687091.24</v>
      </c>
      <c r="R45" s="56"/>
    </row>
    <row r="46" spans="1:18" s="63" customFormat="1" ht="15.75" x14ac:dyDescent="0.25">
      <c r="A46" s="63" t="s">
        <v>197</v>
      </c>
      <c r="B46" s="64" t="s">
        <v>198</v>
      </c>
      <c r="C46" s="65">
        <f>SUM(C47:C48)</f>
        <v>11000000</v>
      </c>
      <c r="D46" s="65">
        <f t="shared" ref="D46:P46" si="13">SUM(D47:D48)</f>
        <v>692179.9</v>
      </c>
      <c r="E46" s="65">
        <f t="shared" si="13"/>
        <v>0</v>
      </c>
      <c r="F46" s="65">
        <f t="shared" si="13"/>
        <v>0</v>
      </c>
      <c r="G46" s="65">
        <f t="shared" si="13"/>
        <v>0</v>
      </c>
      <c r="H46" s="65">
        <f t="shared" si="13"/>
        <v>0</v>
      </c>
      <c r="I46" s="65">
        <f t="shared" si="13"/>
        <v>0</v>
      </c>
      <c r="J46" s="65">
        <f t="shared" si="13"/>
        <v>0</v>
      </c>
      <c r="K46" s="65">
        <f t="shared" si="13"/>
        <v>0</v>
      </c>
      <c r="L46" s="65">
        <f t="shared" si="13"/>
        <v>0</v>
      </c>
      <c r="M46" s="65">
        <f t="shared" si="13"/>
        <v>0</v>
      </c>
      <c r="N46" s="65">
        <f t="shared" si="13"/>
        <v>0</v>
      </c>
      <c r="O46" s="65">
        <f t="shared" si="13"/>
        <v>0</v>
      </c>
      <c r="P46" s="65">
        <f t="shared" si="13"/>
        <v>692179.9</v>
      </c>
      <c r="Q46" s="65">
        <f>SUM(Q47:Q48)</f>
        <v>10307820.1</v>
      </c>
      <c r="R46" s="56"/>
    </row>
    <row r="47" spans="1:18" s="62" customFormat="1" x14ac:dyDescent="0.2">
      <c r="A47" s="62" t="s">
        <v>199</v>
      </c>
      <c r="B47" s="60" t="s">
        <v>496</v>
      </c>
      <c r="C47" s="66">
        <v>5000000</v>
      </c>
      <c r="D47" s="66">
        <v>407999.5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59">
        <f t="shared" si="10"/>
        <v>407999.5</v>
      </c>
      <c r="Q47" s="59">
        <f t="shared" si="11"/>
        <v>4592000.5</v>
      </c>
      <c r="R47" s="56"/>
    </row>
    <row r="48" spans="1:18" s="62" customFormat="1" x14ac:dyDescent="0.2">
      <c r="A48" s="62" t="s">
        <v>200</v>
      </c>
      <c r="B48" s="60" t="s">
        <v>480</v>
      </c>
      <c r="C48" s="66">
        <v>6000000</v>
      </c>
      <c r="D48" s="66">
        <v>284180.40000000002</v>
      </c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59">
        <f>+D48+E48+F48+G48+H48+I48+J48+K48+L48+M48+N48+O48</f>
        <v>284180.40000000002</v>
      </c>
      <c r="Q48" s="59">
        <f t="shared" si="11"/>
        <v>5715819.5999999996</v>
      </c>
      <c r="R48" s="56"/>
    </row>
    <row r="49" spans="1:18" s="63" customFormat="1" ht="15.75" x14ac:dyDescent="0.25">
      <c r="A49" s="63" t="s">
        <v>201</v>
      </c>
      <c r="B49" s="64" t="s">
        <v>202</v>
      </c>
      <c r="C49" s="65">
        <f>SUM(C50:C52)</f>
        <v>6439000</v>
      </c>
      <c r="D49" s="65">
        <f t="shared" ref="D49:P49" si="14">SUM(D50:D52)</f>
        <v>15660</v>
      </c>
      <c r="E49" s="65">
        <f t="shared" si="14"/>
        <v>0</v>
      </c>
      <c r="F49" s="65">
        <f t="shared" si="14"/>
        <v>0</v>
      </c>
      <c r="G49" s="65">
        <f t="shared" si="14"/>
        <v>0</v>
      </c>
      <c r="H49" s="65">
        <f t="shared" si="14"/>
        <v>0</v>
      </c>
      <c r="I49" s="65">
        <f t="shared" si="14"/>
        <v>0</v>
      </c>
      <c r="J49" s="65">
        <f t="shared" si="14"/>
        <v>0</v>
      </c>
      <c r="K49" s="65">
        <f t="shared" si="14"/>
        <v>0</v>
      </c>
      <c r="L49" s="65">
        <f t="shared" si="14"/>
        <v>0</v>
      </c>
      <c r="M49" s="65">
        <f t="shared" si="14"/>
        <v>0</v>
      </c>
      <c r="N49" s="65">
        <f t="shared" si="14"/>
        <v>0</v>
      </c>
      <c r="O49" s="65">
        <f t="shared" si="14"/>
        <v>0</v>
      </c>
      <c r="P49" s="65">
        <f t="shared" si="14"/>
        <v>15660</v>
      </c>
      <c r="Q49" s="65">
        <f>SUM(Q50:Q52)</f>
        <v>6423340</v>
      </c>
      <c r="R49" s="56"/>
    </row>
    <row r="50" spans="1:18" s="62" customFormat="1" x14ac:dyDescent="0.2">
      <c r="A50" s="62" t="s">
        <v>203</v>
      </c>
      <c r="B50" s="60" t="s">
        <v>204</v>
      </c>
      <c r="C50" s="66">
        <v>5500000</v>
      </c>
      <c r="D50" s="66">
        <v>4600</v>
      </c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59">
        <f t="shared" si="10"/>
        <v>4600</v>
      </c>
      <c r="Q50" s="59">
        <f t="shared" si="11"/>
        <v>5495400</v>
      </c>
      <c r="R50" s="56"/>
    </row>
    <row r="51" spans="1:18" s="62" customFormat="1" x14ac:dyDescent="0.2">
      <c r="A51" s="62" t="s">
        <v>205</v>
      </c>
      <c r="B51" s="60" t="s">
        <v>206</v>
      </c>
      <c r="C51" s="66">
        <v>753000</v>
      </c>
      <c r="D51" s="66">
        <v>0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59">
        <f t="shared" si="10"/>
        <v>0</v>
      </c>
      <c r="Q51" s="59">
        <f t="shared" si="11"/>
        <v>753000</v>
      </c>
      <c r="R51" s="56"/>
    </row>
    <row r="52" spans="1:18" s="62" customFormat="1" x14ac:dyDescent="0.2">
      <c r="A52" s="62" t="s">
        <v>207</v>
      </c>
      <c r="B52" s="60" t="s">
        <v>208</v>
      </c>
      <c r="C52" s="66">
        <v>186000</v>
      </c>
      <c r="D52" s="66">
        <v>11060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59">
        <f t="shared" si="10"/>
        <v>11060</v>
      </c>
      <c r="Q52" s="59">
        <f t="shared" si="11"/>
        <v>174940</v>
      </c>
      <c r="R52" s="56"/>
    </row>
    <row r="53" spans="1:18" s="63" customFormat="1" ht="15.75" x14ac:dyDescent="0.25">
      <c r="A53" s="63" t="s">
        <v>209</v>
      </c>
      <c r="B53" s="64" t="s">
        <v>210</v>
      </c>
      <c r="C53" s="65">
        <f>SUM(C54:C57)</f>
        <v>1180000</v>
      </c>
      <c r="D53" s="65">
        <f t="shared" ref="D53:Q53" si="15">SUM(D54:D57)</f>
        <v>3528.2</v>
      </c>
      <c r="E53" s="65">
        <f t="shared" si="15"/>
        <v>0</v>
      </c>
      <c r="F53" s="65">
        <f t="shared" si="15"/>
        <v>0</v>
      </c>
      <c r="G53" s="65">
        <f t="shared" si="15"/>
        <v>0</v>
      </c>
      <c r="H53" s="65">
        <f t="shared" si="15"/>
        <v>0</v>
      </c>
      <c r="I53" s="65">
        <f t="shared" si="15"/>
        <v>0</v>
      </c>
      <c r="J53" s="65">
        <f t="shared" si="15"/>
        <v>0</v>
      </c>
      <c r="K53" s="65">
        <f t="shared" si="15"/>
        <v>0</v>
      </c>
      <c r="L53" s="65">
        <f t="shared" si="15"/>
        <v>0</v>
      </c>
      <c r="M53" s="65">
        <f t="shared" si="15"/>
        <v>0</v>
      </c>
      <c r="N53" s="65">
        <f t="shared" si="15"/>
        <v>0</v>
      </c>
      <c r="O53" s="65">
        <f t="shared" si="15"/>
        <v>0</v>
      </c>
      <c r="P53" s="65">
        <f t="shared" si="15"/>
        <v>3528.2</v>
      </c>
      <c r="Q53" s="65">
        <f t="shared" si="15"/>
        <v>1176471.8</v>
      </c>
      <c r="R53" s="56"/>
    </row>
    <row r="54" spans="1:18" s="62" customFormat="1" x14ac:dyDescent="0.2">
      <c r="A54" s="62" t="s">
        <v>211</v>
      </c>
      <c r="B54" s="60" t="s">
        <v>212</v>
      </c>
      <c r="C54" s="66">
        <v>700000</v>
      </c>
      <c r="D54" s="66">
        <v>0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59">
        <f t="shared" si="10"/>
        <v>0</v>
      </c>
      <c r="Q54" s="59">
        <f t="shared" si="11"/>
        <v>700000</v>
      </c>
      <c r="R54" s="56"/>
    </row>
    <row r="55" spans="1:18" s="62" customFormat="1" x14ac:dyDescent="0.2">
      <c r="A55" s="62" t="s">
        <v>213</v>
      </c>
      <c r="B55" s="60" t="s">
        <v>497</v>
      </c>
      <c r="C55" s="66">
        <v>180000</v>
      </c>
      <c r="D55" s="66">
        <v>0</v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59">
        <f t="shared" si="10"/>
        <v>0</v>
      </c>
      <c r="Q55" s="59">
        <f t="shared" si="11"/>
        <v>180000</v>
      </c>
      <c r="R55" s="56"/>
    </row>
    <row r="56" spans="1:18" s="62" customFormat="1" x14ac:dyDescent="0.2">
      <c r="A56" s="62" t="s">
        <v>514</v>
      </c>
      <c r="B56" s="60" t="s">
        <v>498</v>
      </c>
      <c r="C56" s="66">
        <v>300000</v>
      </c>
      <c r="D56" s="66">
        <v>0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59">
        <f t="shared" si="10"/>
        <v>0</v>
      </c>
      <c r="Q56" s="59">
        <f t="shared" si="11"/>
        <v>300000</v>
      </c>
      <c r="R56" s="56"/>
    </row>
    <row r="57" spans="1:18" s="62" customFormat="1" x14ac:dyDescent="0.2">
      <c r="A57" s="62" t="s">
        <v>214</v>
      </c>
      <c r="B57" s="60" t="s">
        <v>215</v>
      </c>
      <c r="C57" s="66">
        <v>0</v>
      </c>
      <c r="D57" s="66">
        <v>3528.2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59">
        <f t="shared" si="10"/>
        <v>3528.2</v>
      </c>
      <c r="Q57" s="59">
        <f t="shared" si="11"/>
        <v>-3528.2</v>
      </c>
      <c r="R57" s="56"/>
    </row>
    <row r="58" spans="1:18" s="63" customFormat="1" ht="15.75" x14ac:dyDescent="0.25">
      <c r="A58" s="63" t="s">
        <v>519</v>
      </c>
      <c r="B58" s="64" t="s">
        <v>216</v>
      </c>
      <c r="C58" s="65">
        <f>+C59</f>
        <v>300000</v>
      </c>
      <c r="D58" s="65">
        <f>+D59</f>
        <v>0</v>
      </c>
      <c r="E58" s="65">
        <f t="shared" ref="E58:Q58" si="16">+E59</f>
        <v>0</v>
      </c>
      <c r="F58" s="65">
        <f t="shared" si="16"/>
        <v>0</v>
      </c>
      <c r="G58" s="65">
        <f t="shared" si="16"/>
        <v>0</v>
      </c>
      <c r="H58" s="65">
        <f t="shared" si="16"/>
        <v>0</v>
      </c>
      <c r="I58" s="65">
        <f t="shared" si="16"/>
        <v>0</v>
      </c>
      <c r="J58" s="65">
        <f t="shared" si="16"/>
        <v>0</v>
      </c>
      <c r="K58" s="65">
        <f t="shared" si="16"/>
        <v>0</v>
      </c>
      <c r="L58" s="65">
        <f t="shared" si="16"/>
        <v>0</v>
      </c>
      <c r="M58" s="65">
        <f t="shared" si="16"/>
        <v>0</v>
      </c>
      <c r="N58" s="65">
        <f t="shared" si="16"/>
        <v>0</v>
      </c>
      <c r="O58" s="65">
        <f t="shared" si="16"/>
        <v>0</v>
      </c>
      <c r="P58" s="65">
        <f>+P59</f>
        <v>0</v>
      </c>
      <c r="Q58" s="65">
        <f t="shared" si="16"/>
        <v>300000</v>
      </c>
      <c r="R58" s="56"/>
    </row>
    <row r="59" spans="1:18" s="62" customFormat="1" x14ac:dyDescent="0.2">
      <c r="A59" s="62" t="s">
        <v>518</v>
      </c>
      <c r="B59" s="60" t="s">
        <v>217</v>
      </c>
      <c r="C59" s="66">
        <v>300000</v>
      </c>
      <c r="D59" s="66">
        <v>0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59">
        <f>+D59+E59+F59+G59+H59+I59+J59</f>
        <v>0</v>
      </c>
      <c r="Q59" s="59">
        <f>+C59-P59</f>
        <v>300000</v>
      </c>
      <c r="R59" s="56"/>
    </row>
    <row r="60" spans="1:18" s="63" customFormat="1" ht="15.75" x14ac:dyDescent="0.25">
      <c r="A60" s="63" t="s">
        <v>218</v>
      </c>
      <c r="B60" s="64" t="s">
        <v>219</v>
      </c>
      <c r="C60" s="65">
        <f>SUM(C61:C63)</f>
        <v>15830000</v>
      </c>
      <c r="D60" s="65">
        <f t="shared" ref="D60:Q60" si="17">SUM(D61:D63)</f>
        <v>1263577.96</v>
      </c>
      <c r="E60" s="65">
        <f t="shared" si="17"/>
        <v>0</v>
      </c>
      <c r="F60" s="65">
        <f t="shared" si="17"/>
        <v>0</v>
      </c>
      <c r="G60" s="65">
        <f t="shared" si="17"/>
        <v>0</v>
      </c>
      <c r="H60" s="65">
        <f t="shared" si="17"/>
        <v>0</v>
      </c>
      <c r="I60" s="65">
        <f t="shared" si="17"/>
        <v>0</v>
      </c>
      <c r="J60" s="65">
        <f t="shared" si="17"/>
        <v>0</v>
      </c>
      <c r="K60" s="65">
        <f t="shared" si="17"/>
        <v>0</v>
      </c>
      <c r="L60" s="65">
        <f t="shared" si="17"/>
        <v>0</v>
      </c>
      <c r="M60" s="65">
        <f t="shared" si="17"/>
        <v>0</v>
      </c>
      <c r="N60" s="65">
        <f t="shared" si="17"/>
        <v>0</v>
      </c>
      <c r="O60" s="65">
        <f t="shared" si="17"/>
        <v>0</v>
      </c>
      <c r="P60" s="65">
        <f t="shared" si="17"/>
        <v>1263577.96</v>
      </c>
      <c r="Q60" s="65">
        <f t="shared" si="17"/>
        <v>14566422.040000001</v>
      </c>
      <c r="R60" s="56"/>
    </row>
    <row r="61" spans="1:18" s="62" customFormat="1" x14ac:dyDescent="0.2">
      <c r="A61" s="62" t="s">
        <v>220</v>
      </c>
      <c r="B61" s="60" t="s">
        <v>221</v>
      </c>
      <c r="C61" s="66">
        <v>2130000</v>
      </c>
      <c r="D61" s="66">
        <v>173807.01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59">
        <f t="shared" ref="P61" si="18">+D61+E61+F61+G61+H61+I61+J61</f>
        <v>173807.01</v>
      </c>
      <c r="Q61" s="59">
        <f>+C61-P61</f>
        <v>1956192.99</v>
      </c>
      <c r="R61" s="56"/>
    </row>
    <row r="62" spans="1:18" s="62" customFormat="1" x14ac:dyDescent="0.2">
      <c r="A62" s="62" t="s">
        <v>222</v>
      </c>
      <c r="B62" s="60" t="s">
        <v>223</v>
      </c>
      <c r="C62" s="66">
        <v>1800000</v>
      </c>
      <c r="D62" s="66">
        <v>0</v>
      </c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59">
        <f t="shared" si="10"/>
        <v>0</v>
      </c>
      <c r="Q62" s="59">
        <f t="shared" si="11"/>
        <v>1800000</v>
      </c>
      <c r="R62" s="56"/>
    </row>
    <row r="63" spans="1:18" s="62" customFormat="1" x14ac:dyDescent="0.2">
      <c r="A63" s="62" t="s">
        <v>224</v>
      </c>
      <c r="B63" s="60" t="s">
        <v>225</v>
      </c>
      <c r="C63" s="66">
        <v>11900000</v>
      </c>
      <c r="D63" s="66">
        <v>1089770.95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59">
        <f>+D63+E63+F63+G63+H63+I63+J63</f>
        <v>1089770.95</v>
      </c>
      <c r="Q63" s="59">
        <f t="shared" si="11"/>
        <v>10810229.050000001</v>
      </c>
      <c r="R63" s="56"/>
    </row>
    <row r="64" spans="1:18" s="69" customFormat="1" ht="31.5" x14ac:dyDescent="0.2">
      <c r="A64" s="69" t="s">
        <v>226</v>
      </c>
      <c r="B64" s="70" t="s">
        <v>227</v>
      </c>
      <c r="C64" s="71">
        <f t="shared" ref="C64:P64" si="19">SUM(C65:C73)</f>
        <v>113673007.13</v>
      </c>
      <c r="D64" s="71">
        <f t="shared" si="19"/>
        <v>25849.99</v>
      </c>
      <c r="E64" s="71">
        <f t="shared" si="19"/>
        <v>0</v>
      </c>
      <c r="F64" s="71">
        <f t="shared" si="19"/>
        <v>0</v>
      </c>
      <c r="G64" s="71">
        <f t="shared" si="19"/>
        <v>0</v>
      </c>
      <c r="H64" s="71">
        <f t="shared" si="19"/>
        <v>0</v>
      </c>
      <c r="I64" s="71">
        <f t="shared" si="19"/>
        <v>0</v>
      </c>
      <c r="J64" s="71">
        <f t="shared" si="19"/>
        <v>0</v>
      </c>
      <c r="K64" s="71">
        <f t="shared" si="19"/>
        <v>0</v>
      </c>
      <c r="L64" s="71">
        <f t="shared" si="19"/>
        <v>0</v>
      </c>
      <c r="M64" s="71">
        <f t="shared" si="19"/>
        <v>0</v>
      </c>
      <c r="N64" s="71">
        <f t="shared" si="19"/>
        <v>0</v>
      </c>
      <c r="O64" s="71">
        <f t="shared" si="19"/>
        <v>0</v>
      </c>
      <c r="P64" s="71">
        <f t="shared" si="19"/>
        <v>25849.99</v>
      </c>
      <c r="Q64" s="71">
        <f>SUM(Q65:Q73)</f>
        <v>113647157.14</v>
      </c>
      <c r="R64" s="56"/>
    </row>
    <row r="65" spans="1:18" s="62" customFormat="1" x14ac:dyDescent="0.2">
      <c r="A65" s="62" t="s">
        <v>228</v>
      </c>
      <c r="B65" s="60" t="s">
        <v>229</v>
      </c>
      <c r="C65" s="66">
        <f>111066607.13-9000000</f>
        <v>102066607.13</v>
      </c>
      <c r="D65" s="66">
        <v>0</v>
      </c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59">
        <f t="shared" si="10"/>
        <v>0</v>
      </c>
      <c r="Q65" s="59">
        <f t="shared" si="11"/>
        <v>102066607.13</v>
      </c>
      <c r="R65" s="56"/>
    </row>
    <row r="66" spans="1:18" s="62" customFormat="1" x14ac:dyDescent="0.2">
      <c r="A66" s="62" t="s">
        <v>230</v>
      </c>
      <c r="B66" s="60" t="s">
        <v>231</v>
      </c>
      <c r="C66" s="66">
        <v>1000000</v>
      </c>
      <c r="D66" s="66">
        <v>0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59">
        <f t="shared" si="10"/>
        <v>0</v>
      </c>
      <c r="Q66" s="59">
        <f t="shared" si="11"/>
        <v>1000000</v>
      </c>
      <c r="R66" s="56"/>
    </row>
    <row r="67" spans="1:18" s="62" customFormat="1" x14ac:dyDescent="0.2">
      <c r="A67" s="62" t="s">
        <v>232</v>
      </c>
      <c r="B67" s="60" t="s">
        <v>233</v>
      </c>
      <c r="C67" s="66">
        <v>388300</v>
      </c>
      <c r="D67" s="66">
        <v>0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59">
        <f t="shared" si="10"/>
        <v>0</v>
      </c>
      <c r="Q67" s="59">
        <f t="shared" si="11"/>
        <v>388300</v>
      </c>
      <c r="R67" s="56"/>
    </row>
    <row r="68" spans="1:18" s="62" customFormat="1" x14ac:dyDescent="0.2">
      <c r="A68" s="62" t="s">
        <v>234</v>
      </c>
      <c r="B68" s="60" t="s">
        <v>235</v>
      </c>
      <c r="C68" s="66">
        <v>2500000</v>
      </c>
      <c r="D68" s="66">
        <v>0</v>
      </c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59">
        <f t="shared" si="10"/>
        <v>0</v>
      </c>
      <c r="Q68" s="59">
        <f t="shared" si="11"/>
        <v>2500000</v>
      </c>
      <c r="R68" s="56"/>
    </row>
    <row r="69" spans="1:18" s="62" customFormat="1" x14ac:dyDescent="0.2">
      <c r="A69" s="62" t="s">
        <v>236</v>
      </c>
      <c r="B69" s="60" t="s">
        <v>237</v>
      </c>
      <c r="C69" s="66">
        <v>300000</v>
      </c>
      <c r="D69" s="66">
        <v>4720</v>
      </c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59">
        <f t="shared" si="10"/>
        <v>4720</v>
      </c>
      <c r="Q69" s="59">
        <f t="shared" si="11"/>
        <v>295280</v>
      </c>
      <c r="R69" s="56"/>
    </row>
    <row r="70" spans="1:18" s="62" customFormat="1" x14ac:dyDescent="0.2">
      <c r="A70" s="62" t="s">
        <v>238</v>
      </c>
      <c r="B70" s="60" t="s">
        <v>499</v>
      </c>
      <c r="C70" s="66">
        <v>250000</v>
      </c>
      <c r="D70" s="66">
        <v>0</v>
      </c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59">
        <f t="shared" si="10"/>
        <v>0</v>
      </c>
      <c r="Q70" s="59">
        <f t="shared" si="11"/>
        <v>250000</v>
      </c>
      <c r="R70" s="56"/>
    </row>
    <row r="71" spans="1:18" s="62" customFormat="1" x14ac:dyDescent="0.2">
      <c r="A71" s="62" t="s">
        <v>239</v>
      </c>
      <c r="B71" s="60" t="s">
        <v>500</v>
      </c>
      <c r="C71" s="66">
        <v>5608600</v>
      </c>
      <c r="D71" s="66">
        <v>21129.99</v>
      </c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59">
        <f t="shared" si="10"/>
        <v>21129.99</v>
      </c>
      <c r="Q71" s="59">
        <f t="shared" si="11"/>
        <v>5587470.0099999998</v>
      </c>
      <c r="R71" s="56"/>
    </row>
    <row r="72" spans="1:18" s="62" customFormat="1" x14ac:dyDescent="0.2">
      <c r="A72" s="62" t="s">
        <v>240</v>
      </c>
      <c r="B72" s="60" t="s">
        <v>241</v>
      </c>
      <c r="C72" s="66">
        <v>159500</v>
      </c>
      <c r="D72" s="66">
        <v>0</v>
      </c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59">
        <f t="shared" si="10"/>
        <v>0</v>
      </c>
      <c r="Q72" s="59">
        <f t="shared" si="11"/>
        <v>159500</v>
      </c>
      <c r="R72" s="56"/>
    </row>
    <row r="73" spans="1:18" s="62" customFormat="1" ht="14.25" customHeight="1" x14ac:dyDescent="0.2">
      <c r="A73" s="62" t="s">
        <v>242</v>
      </c>
      <c r="B73" s="60" t="s">
        <v>243</v>
      </c>
      <c r="C73" s="66">
        <v>1400000</v>
      </c>
      <c r="D73" s="66">
        <v>0</v>
      </c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59">
        <f t="shared" si="10"/>
        <v>0</v>
      </c>
      <c r="Q73" s="59">
        <f t="shared" si="11"/>
        <v>1400000</v>
      </c>
      <c r="R73" s="56"/>
    </row>
    <row r="74" spans="1:18" s="63" customFormat="1" ht="15.75" x14ac:dyDescent="0.25">
      <c r="A74" s="63" t="s">
        <v>244</v>
      </c>
      <c r="B74" s="64" t="s">
        <v>245</v>
      </c>
      <c r="C74" s="65">
        <f>SUM(C75:C90)</f>
        <v>123487300</v>
      </c>
      <c r="D74" s="65">
        <f t="shared" ref="D74:Q74" si="20">SUM(D75:D90)</f>
        <v>1541824.09</v>
      </c>
      <c r="E74" s="65">
        <f t="shared" si="20"/>
        <v>0</v>
      </c>
      <c r="F74" s="65">
        <f t="shared" si="20"/>
        <v>0</v>
      </c>
      <c r="G74" s="65">
        <f t="shared" si="20"/>
        <v>0</v>
      </c>
      <c r="H74" s="65">
        <f t="shared" si="20"/>
        <v>0</v>
      </c>
      <c r="I74" s="65">
        <f t="shared" si="20"/>
        <v>0</v>
      </c>
      <c r="J74" s="65">
        <f t="shared" si="20"/>
        <v>0</v>
      </c>
      <c r="K74" s="65">
        <f t="shared" si="20"/>
        <v>0</v>
      </c>
      <c r="L74" s="65">
        <f t="shared" si="20"/>
        <v>0</v>
      </c>
      <c r="M74" s="65">
        <f t="shared" si="20"/>
        <v>0</v>
      </c>
      <c r="N74" s="65">
        <f t="shared" si="20"/>
        <v>0</v>
      </c>
      <c r="O74" s="65">
        <f t="shared" si="20"/>
        <v>0</v>
      </c>
      <c r="P74" s="65">
        <f t="shared" si="20"/>
        <v>1541824.09</v>
      </c>
      <c r="Q74" s="65">
        <f t="shared" si="20"/>
        <v>121945475.91</v>
      </c>
      <c r="R74" s="56"/>
    </row>
    <row r="75" spans="1:18" s="62" customFormat="1" x14ac:dyDescent="0.2">
      <c r="A75" s="62" t="s">
        <v>246</v>
      </c>
      <c r="B75" s="60" t="s">
        <v>247</v>
      </c>
      <c r="C75" s="66">
        <v>0</v>
      </c>
      <c r="D75" s="66">
        <v>0</v>
      </c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59">
        <f t="shared" si="10"/>
        <v>0</v>
      </c>
      <c r="Q75" s="59">
        <f t="shared" si="11"/>
        <v>0</v>
      </c>
      <c r="R75" s="56"/>
    </row>
    <row r="76" spans="1:18" s="62" customFormat="1" x14ac:dyDescent="0.2">
      <c r="A76" s="62" t="s">
        <v>248</v>
      </c>
      <c r="B76" s="60" t="s">
        <v>249</v>
      </c>
      <c r="C76" s="66">
        <v>1500000</v>
      </c>
      <c r="D76" s="66">
        <v>218488.08</v>
      </c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59">
        <f t="shared" si="10"/>
        <v>218488.08</v>
      </c>
      <c r="Q76" s="59">
        <f t="shared" si="11"/>
        <v>1281511.92</v>
      </c>
      <c r="R76" s="56"/>
    </row>
    <row r="77" spans="1:18" s="62" customFormat="1" x14ac:dyDescent="0.2">
      <c r="A77" s="62" t="s">
        <v>250</v>
      </c>
      <c r="B77" s="60" t="s">
        <v>251</v>
      </c>
      <c r="C77" s="66">
        <v>0</v>
      </c>
      <c r="D77" s="66">
        <v>0</v>
      </c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59">
        <f t="shared" si="10"/>
        <v>0</v>
      </c>
      <c r="Q77" s="59">
        <f t="shared" si="11"/>
        <v>0</v>
      </c>
      <c r="R77" s="56"/>
    </row>
    <row r="78" spans="1:18" s="62" customFormat="1" x14ac:dyDescent="0.2">
      <c r="A78" s="62" t="s">
        <v>252</v>
      </c>
      <c r="B78" s="60" t="s">
        <v>253</v>
      </c>
      <c r="C78" s="66">
        <v>0</v>
      </c>
      <c r="D78" s="66">
        <v>0</v>
      </c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59">
        <f t="shared" si="10"/>
        <v>0</v>
      </c>
      <c r="Q78" s="59">
        <f t="shared" si="11"/>
        <v>0</v>
      </c>
      <c r="R78" s="56"/>
    </row>
    <row r="79" spans="1:18" s="62" customFormat="1" x14ac:dyDescent="0.2">
      <c r="A79" s="62" t="s">
        <v>254</v>
      </c>
      <c r="B79" s="60" t="s">
        <v>255</v>
      </c>
      <c r="C79" s="66">
        <v>2489800</v>
      </c>
      <c r="D79" s="66">
        <v>497960</v>
      </c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59">
        <f t="shared" si="10"/>
        <v>497960</v>
      </c>
      <c r="Q79" s="59">
        <f t="shared" si="11"/>
        <v>1991840</v>
      </c>
      <c r="R79" s="56"/>
    </row>
    <row r="80" spans="1:18" s="62" customFormat="1" x14ac:dyDescent="0.2">
      <c r="A80" s="62" t="s">
        <v>256</v>
      </c>
      <c r="B80" s="60" t="s">
        <v>257</v>
      </c>
      <c r="C80" s="66">
        <v>300000</v>
      </c>
      <c r="D80" s="66">
        <v>79180.02</v>
      </c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59">
        <f t="shared" si="10"/>
        <v>79180.02</v>
      </c>
      <c r="Q80" s="59">
        <f t="shared" si="11"/>
        <v>220819.97999999998</v>
      </c>
      <c r="R80" s="56"/>
    </row>
    <row r="81" spans="1:18" s="62" customFormat="1" x14ac:dyDescent="0.2">
      <c r="A81" s="62" t="s">
        <v>258</v>
      </c>
      <c r="B81" s="60" t="s">
        <v>259</v>
      </c>
      <c r="C81" s="66">
        <v>11000000</v>
      </c>
      <c r="D81" s="66">
        <v>245413.45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59">
        <f>+D81+E81+F81+G81+H81+I81+J81+K81+L81+M81+N81+O81</f>
        <v>245413.45</v>
      </c>
      <c r="Q81" s="59">
        <f t="shared" si="11"/>
        <v>10754586.550000001</v>
      </c>
      <c r="R81" s="56"/>
    </row>
    <row r="82" spans="1:18" s="62" customFormat="1" x14ac:dyDescent="0.2">
      <c r="A82" s="62" t="s">
        <v>260</v>
      </c>
      <c r="B82" s="60" t="s">
        <v>261</v>
      </c>
      <c r="C82" s="66">
        <v>0</v>
      </c>
      <c r="D82" s="66">
        <v>0</v>
      </c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59">
        <f t="shared" si="10"/>
        <v>0</v>
      </c>
      <c r="Q82" s="59">
        <f t="shared" si="11"/>
        <v>0</v>
      </c>
      <c r="R82" s="56"/>
    </row>
    <row r="83" spans="1:18" s="62" customFormat="1" x14ac:dyDescent="0.2">
      <c r="A83" s="62" t="s">
        <v>262</v>
      </c>
      <c r="B83" s="60" t="s">
        <v>263</v>
      </c>
      <c r="C83" s="66">
        <v>0</v>
      </c>
      <c r="D83" s="66">
        <v>0</v>
      </c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59">
        <f t="shared" si="10"/>
        <v>0</v>
      </c>
      <c r="Q83" s="59">
        <f t="shared" si="11"/>
        <v>0</v>
      </c>
      <c r="R83" s="56"/>
    </row>
    <row r="84" spans="1:18" s="62" customFormat="1" x14ac:dyDescent="0.2">
      <c r="A84" s="62" t="s">
        <v>264</v>
      </c>
      <c r="B84" s="60" t="s">
        <v>501</v>
      </c>
      <c r="C84" s="66">
        <v>3000000</v>
      </c>
      <c r="D84" s="66">
        <v>135700</v>
      </c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59">
        <f t="shared" si="10"/>
        <v>135700</v>
      </c>
      <c r="Q84" s="59">
        <f t="shared" si="11"/>
        <v>2864300</v>
      </c>
      <c r="R84" s="56"/>
    </row>
    <row r="85" spans="1:18" s="62" customFormat="1" x14ac:dyDescent="0.2">
      <c r="A85" s="62" t="s">
        <v>265</v>
      </c>
      <c r="B85" s="60" t="s">
        <v>266</v>
      </c>
      <c r="C85" s="66">
        <v>9000000</v>
      </c>
      <c r="D85" s="66">
        <v>0</v>
      </c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59">
        <f t="shared" si="10"/>
        <v>0</v>
      </c>
      <c r="Q85" s="59">
        <f t="shared" si="11"/>
        <v>9000000</v>
      </c>
      <c r="R85" s="56"/>
    </row>
    <row r="86" spans="1:18" s="62" customFormat="1" x14ac:dyDescent="0.2">
      <c r="A86" s="62" t="s">
        <v>267</v>
      </c>
      <c r="B86" s="60" t="s">
        <v>268</v>
      </c>
      <c r="C86" s="66">
        <v>5497500</v>
      </c>
      <c r="D86" s="66">
        <v>0</v>
      </c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59">
        <f t="shared" si="10"/>
        <v>0</v>
      </c>
      <c r="Q86" s="59">
        <f t="shared" si="11"/>
        <v>5497500</v>
      </c>
      <c r="R86" s="56"/>
    </row>
    <row r="87" spans="1:18" s="62" customFormat="1" x14ac:dyDescent="0.2">
      <c r="A87" s="62" t="s">
        <v>269</v>
      </c>
      <c r="B87" s="60" t="s">
        <v>502</v>
      </c>
      <c r="C87" s="66">
        <f>1500000+9000000</f>
        <v>10500000</v>
      </c>
      <c r="D87" s="66">
        <v>0</v>
      </c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59">
        <f t="shared" si="10"/>
        <v>0</v>
      </c>
      <c r="Q87" s="59">
        <f t="shared" si="11"/>
        <v>10500000</v>
      </c>
      <c r="R87" s="56"/>
    </row>
    <row r="88" spans="1:18" s="62" customFormat="1" x14ac:dyDescent="0.2">
      <c r="A88" s="62" t="s">
        <v>270</v>
      </c>
      <c r="B88" s="60" t="s">
        <v>503</v>
      </c>
      <c r="C88" s="66">
        <v>55000000</v>
      </c>
      <c r="D88" s="66">
        <v>100000</v>
      </c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59">
        <f t="shared" si="10"/>
        <v>100000</v>
      </c>
      <c r="Q88" s="59">
        <f t="shared" si="11"/>
        <v>54900000</v>
      </c>
      <c r="R88" s="56"/>
    </row>
    <row r="89" spans="1:18" s="62" customFormat="1" x14ac:dyDescent="0.2">
      <c r="A89" s="62" t="s">
        <v>271</v>
      </c>
      <c r="B89" s="60" t="s">
        <v>272</v>
      </c>
      <c r="C89" s="66">
        <v>200000</v>
      </c>
      <c r="D89" s="66">
        <f>54000+163323</f>
        <v>217323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59">
        <f t="shared" si="10"/>
        <v>217323</v>
      </c>
      <c r="Q89" s="59">
        <f t="shared" si="11"/>
        <v>-17323</v>
      </c>
      <c r="R89" s="56"/>
    </row>
    <row r="90" spans="1:18" s="62" customFormat="1" x14ac:dyDescent="0.2">
      <c r="A90" s="62" t="s">
        <v>273</v>
      </c>
      <c r="B90" s="60" t="s">
        <v>274</v>
      </c>
      <c r="C90" s="66">
        <v>25000000</v>
      </c>
      <c r="D90" s="66">
        <v>47759.54</v>
      </c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59">
        <f t="shared" si="10"/>
        <v>47759.54</v>
      </c>
      <c r="Q90" s="59">
        <f t="shared" si="11"/>
        <v>24952240.460000001</v>
      </c>
      <c r="R90" s="56"/>
    </row>
    <row r="91" spans="1:18" s="63" customFormat="1" ht="15.75" x14ac:dyDescent="0.25">
      <c r="A91" s="63" t="s">
        <v>275</v>
      </c>
      <c r="B91" s="64" t="s">
        <v>276</v>
      </c>
      <c r="C91" s="65">
        <f>SUM(C92:C93)</f>
        <v>32209400</v>
      </c>
      <c r="D91" s="65">
        <f t="shared" ref="D91:Q91" si="21">SUM(D92:D93)</f>
        <v>0</v>
      </c>
      <c r="E91" s="65">
        <f t="shared" si="21"/>
        <v>0</v>
      </c>
      <c r="F91" s="65">
        <f t="shared" si="21"/>
        <v>0</v>
      </c>
      <c r="G91" s="65">
        <f t="shared" si="21"/>
        <v>0</v>
      </c>
      <c r="H91" s="65">
        <f t="shared" si="21"/>
        <v>0</v>
      </c>
      <c r="I91" s="65">
        <f t="shared" si="21"/>
        <v>0</v>
      </c>
      <c r="J91" s="65">
        <f t="shared" si="21"/>
        <v>0</v>
      </c>
      <c r="K91" s="65">
        <f t="shared" si="21"/>
        <v>0</v>
      </c>
      <c r="L91" s="65">
        <f t="shared" si="21"/>
        <v>0</v>
      </c>
      <c r="M91" s="65">
        <f t="shared" si="21"/>
        <v>0</v>
      </c>
      <c r="N91" s="65">
        <f t="shared" si="21"/>
        <v>0</v>
      </c>
      <c r="O91" s="65">
        <f t="shared" si="21"/>
        <v>0</v>
      </c>
      <c r="P91" s="65">
        <f t="shared" si="21"/>
        <v>0</v>
      </c>
      <c r="Q91" s="65">
        <f t="shared" si="21"/>
        <v>32209400</v>
      </c>
      <c r="R91" s="56"/>
    </row>
    <row r="92" spans="1:18" x14ac:dyDescent="0.2">
      <c r="A92" s="54" t="s">
        <v>277</v>
      </c>
      <c r="B92" s="54" t="s">
        <v>278</v>
      </c>
      <c r="C92" s="72">
        <v>8000000</v>
      </c>
      <c r="D92" s="72">
        <v>0</v>
      </c>
      <c r="P92" s="59">
        <f t="shared" si="10"/>
        <v>0</v>
      </c>
      <c r="Q92" s="59">
        <f t="shared" si="11"/>
        <v>8000000</v>
      </c>
      <c r="R92" s="56"/>
    </row>
    <row r="93" spans="1:18" x14ac:dyDescent="0.2">
      <c r="A93" s="54" t="s">
        <v>279</v>
      </c>
      <c r="B93" s="54" t="s">
        <v>280</v>
      </c>
      <c r="C93" s="72">
        <v>24209400</v>
      </c>
      <c r="D93" s="72">
        <v>0</v>
      </c>
      <c r="P93" s="59">
        <f t="shared" si="10"/>
        <v>0</v>
      </c>
      <c r="Q93" s="59">
        <f t="shared" si="11"/>
        <v>24209400</v>
      </c>
      <c r="R93" s="56"/>
    </row>
    <row r="94" spans="1:18" x14ac:dyDescent="0.2">
      <c r="A94" s="54" t="s">
        <v>281</v>
      </c>
      <c r="B94" s="54" t="s">
        <v>282</v>
      </c>
      <c r="D94" s="72">
        <v>0</v>
      </c>
      <c r="P94" s="59">
        <f t="shared" si="10"/>
        <v>0</v>
      </c>
      <c r="Q94" s="59">
        <f t="shared" si="11"/>
        <v>0</v>
      </c>
      <c r="R94" s="56"/>
    </row>
    <row r="95" spans="1:18" s="63" customFormat="1" ht="15.75" x14ac:dyDescent="0.25">
      <c r="A95" s="73" t="s">
        <v>283</v>
      </c>
      <c r="B95" s="73"/>
      <c r="C95" s="65">
        <f>+C96+C101+C106+C111+C113+C117+C126+C135</f>
        <v>36754499.5</v>
      </c>
      <c r="D95" s="65">
        <f t="shared" ref="D95:P95" si="22">+D96+D101+D106+D111+D113+D117+D126+D135</f>
        <v>1164716.71</v>
      </c>
      <c r="E95" s="65">
        <f t="shared" si="22"/>
        <v>0</v>
      </c>
      <c r="F95" s="65">
        <f t="shared" si="22"/>
        <v>0</v>
      </c>
      <c r="G95" s="65">
        <f t="shared" si="22"/>
        <v>0</v>
      </c>
      <c r="H95" s="65">
        <f t="shared" si="22"/>
        <v>0</v>
      </c>
      <c r="I95" s="65">
        <f t="shared" si="22"/>
        <v>0</v>
      </c>
      <c r="J95" s="65">
        <f t="shared" si="22"/>
        <v>0</v>
      </c>
      <c r="K95" s="65">
        <f t="shared" si="22"/>
        <v>0</v>
      </c>
      <c r="L95" s="65">
        <f t="shared" si="22"/>
        <v>0</v>
      </c>
      <c r="M95" s="65">
        <f t="shared" si="22"/>
        <v>0</v>
      </c>
      <c r="N95" s="65">
        <f t="shared" si="22"/>
        <v>0</v>
      </c>
      <c r="O95" s="65">
        <f t="shared" si="22"/>
        <v>0</v>
      </c>
      <c r="P95" s="65">
        <f t="shared" si="22"/>
        <v>1164716.71</v>
      </c>
      <c r="Q95" s="65">
        <f>+Q96+Q101+Q106+Q111+Q113+Q117+Q126+Q135</f>
        <v>35589782.789999999</v>
      </c>
      <c r="R95" s="56"/>
    </row>
    <row r="96" spans="1:18" s="63" customFormat="1" ht="15.75" x14ac:dyDescent="0.25">
      <c r="A96" s="63" t="s">
        <v>482</v>
      </c>
      <c r="B96" s="64" t="s">
        <v>284</v>
      </c>
      <c r="C96" s="65">
        <f>SUM(C97:C100)</f>
        <v>3925000</v>
      </c>
      <c r="D96" s="65">
        <f t="shared" ref="D96:Q96" si="23">SUM(D97:D100)</f>
        <v>309949.59000000003</v>
      </c>
      <c r="E96" s="65">
        <f t="shared" si="23"/>
        <v>0</v>
      </c>
      <c r="F96" s="65">
        <f t="shared" si="23"/>
        <v>0</v>
      </c>
      <c r="G96" s="65">
        <f t="shared" si="23"/>
        <v>0</v>
      </c>
      <c r="H96" s="65">
        <f t="shared" si="23"/>
        <v>0</v>
      </c>
      <c r="I96" s="65">
        <f t="shared" si="23"/>
        <v>0</v>
      </c>
      <c r="J96" s="65">
        <f t="shared" si="23"/>
        <v>0</v>
      </c>
      <c r="K96" s="65">
        <f t="shared" si="23"/>
        <v>0</v>
      </c>
      <c r="L96" s="65">
        <f t="shared" si="23"/>
        <v>0</v>
      </c>
      <c r="M96" s="65">
        <f t="shared" si="23"/>
        <v>0</v>
      </c>
      <c r="N96" s="65">
        <f t="shared" si="23"/>
        <v>0</v>
      </c>
      <c r="O96" s="65">
        <f t="shared" si="23"/>
        <v>0</v>
      </c>
      <c r="P96" s="65">
        <f t="shared" si="23"/>
        <v>309949.59000000003</v>
      </c>
      <c r="Q96" s="65">
        <f t="shared" si="23"/>
        <v>3615050.41</v>
      </c>
      <c r="R96" s="56"/>
    </row>
    <row r="97" spans="1:18" s="62" customFormat="1" x14ac:dyDescent="0.2">
      <c r="A97" s="62" t="s">
        <v>285</v>
      </c>
      <c r="B97" s="60" t="s">
        <v>286</v>
      </c>
      <c r="C97" s="66">
        <v>2700000</v>
      </c>
      <c r="D97" s="66">
        <v>309949.59000000003</v>
      </c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59">
        <f t="shared" ref="P97:P147" si="24">+D97+E97+F97+G97+H97+I97+J97</f>
        <v>309949.59000000003</v>
      </c>
      <c r="Q97" s="59">
        <f t="shared" ref="Q97:Q100" si="25">+C97-P97</f>
        <v>2390050.41</v>
      </c>
      <c r="R97" s="56"/>
    </row>
    <row r="98" spans="1:18" s="62" customFormat="1" ht="14.25" customHeight="1" x14ac:dyDescent="0.2">
      <c r="A98" s="62" t="s">
        <v>287</v>
      </c>
      <c r="B98" s="60" t="s">
        <v>288</v>
      </c>
      <c r="C98" s="66">
        <v>0</v>
      </c>
      <c r="D98" s="66">
        <v>0</v>
      </c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59">
        <f t="shared" si="24"/>
        <v>0</v>
      </c>
      <c r="Q98" s="59">
        <f t="shared" si="25"/>
        <v>0</v>
      </c>
      <c r="R98" s="56"/>
    </row>
    <row r="99" spans="1:18" s="62" customFormat="1" x14ac:dyDescent="0.2">
      <c r="A99" s="62" t="s">
        <v>289</v>
      </c>
      <c r="B99" s="60" t="s">
        <v>290</v>
      </c>
      <c r="C99" s="66">
        <v>1200000</v>
      </c>
      <c r="D99" s="66">
        <v>0</v>
      </c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59">
        <f t="shared" si="24"/>
        <v>0</v>
      </c>
      <c r="Q99" s="59">
        <f t="shared" si="25"/>
        <v>1200000</v>
      </c>
      <c r="R99" s="56"/>
    </row>
    <row r="100" spans="1:18" s="62" customFormat="1" x14ac:dyDescent="0.2">
      <c r="A100" s="62" t="s">
        <v>291</v>
      </c>
      <c r="B100" s="60" t="s">
        <v>292</v>
      </c>
      <c r="C100" s="66">
        <v>25000</v>
      </c>
      <c r="D100" s="66">
        <v>0</v>
      </c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59">
        <f t="shared" si="24"/>
        <v>0</v>
      </c>
      <c r="Q100" s="59">
        <f t="shared" si="25"/>
        <v>25000</v>
      </c>
      <c r="R100" s="56"/>
    </row>
    <row r="101" spans="1:18" s="63" customFormat="1" ht="15.75" x14ac:dyDescent="0.25">
      <c r="A101" s="63" t="s">
        <v>293</v>
      </c>
      <c r="B101" s="64" t="s">
        <v>294</v>
      </c>
      <c r="C101" s="65">
        <f>SUM(C102:C105)</f>
        <v>5707724</v>
      </c>
      <c r="D101" s="65">
        <f t="shared" ref="D101:Q101" si="26">SUM(D102:D105)</f>
        <v>1335</v>
      </c>
      <c r="E101" s="65">
        <f t="shared" si="26"/>
        <v>0</v>
      </c>
      <c r="F101" s="65">
        <f t="shared" si="26"/>
        <v>0</v>
      </c>
      <c r="G101" s="65">
        <f t="shared" si="26"/>
        <v>0</v>
      </c>
      <c r="H101" s="65">
        <f t="shared" si="26"/>
        <v>0</v>
      </c>
      <c r="I101" s="65">
        <f t="shared" si="26"/>
        <v>0</v>
      </c>
      <c r="J101" s="65">
        <f t="shared" si="26"/>
        <v>0</v>
      </c>
      <c r="K101" s="65">
        <f t="shared" si="26"/>
        <v>0</v>
      </c>
      <c r="L101" s="65">
        <f t="shared" si="26"/>
        <v>0</v>
      </c>
      <c r="M101" s="65">
        <f t="shared" si="26"/>
        <v>0</v>
      </c>
      <c r="N101" s="65">
        <f t="shared" si="26"/>
        <v>0</v>
      </c>
      <c r="O101" s="65">
        <f t="shared" si="26"/>
        <v>0</v>
      </c>
      <c r="P101" s="65">
        <f t="shared" si="26"/>
        <v>1335</v>
      </c>
      <c r="Q101" s="65">
        <f t="shared" si="26"/>
        <v>5706389</v>
      </c>
      <c r="R101" s="56"/>
    </row>
    <row r="102" spans="1:18" x14ac:dyDescent="0.2">
      <c r="A102" s="54" t="s">
        <v>295</v>
      </c>
      <c r="B102" s="54" t="s">
        <v>296</v>
      </c>
      <c r="C102" s="72">
        <v>11400</v>
      </c>
      <c r="D102" s="72">
        <v>0</v>
      </c>
      <c r="P102" s="59">
        <f t="shared" si="24"/>
        <v>0</v>
      </c>
      <c r="Q102" s="59">
        <f t="shared" ref="Q102:Q105" si="27">+C102-P102</f>
        <v>11400</v>
      </c>
      <c r="R102" s="56"/>
    </row>
    <row r="103" spans="1:18" s="62" customFormat="1" x14ac:dyDescent="0.2">
      <c r="A103" s="62" t="s">
        <v>297</v>
      </c>
      <c r="B103" s="60" t="s">
        <v>298</v>
      </c>
      <c r="C103" s="66">
        <v>696324</v>
      </c>
      <c r="D103" s="66">
        <v>1335</v>
      </c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59">
        <f t="shared" si="24"/>
        <v>1335</v>
      </c>
      <c r="Q103" s="59">
        <f t="shared" si="27"/>
        <v>694989</v>
      </c>
      <c r="R103" s="56"/>
    </row>
    <row r="104" spans="1:18" s="62" customFormat="1" ht="14.25" customHeight="1" x14ac:dyDescent="0.2">
      <c r="A104" s="62" t="s">
        <v>299</v>
      </c>
      <c r="B104" s="60" t="s">
        <v>300</v>
      </c>
      <c r="C104" s="66">
        <v>5000000</v>
      </c>
      <c r="D104" s="66">
        <v>0</v>
      </c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59">
        <f t="shared" si="24"/>
        <v>0</v>
      </c>
      <c r="Q104" s="59">
        <f t="shared" si="27"/>
        <v>5000000</v>
      </c>
      <c r="R104" s="56"/>
    </row>
    <row r="105" spans="1:18" s="62" customFormat="1" x14ac:dyDescent="0.2">
      <c r="A105" s="62" t="s">
        <v>301</v>
      </c>
      <c r="B105" s="60" t="s">
        <v>302</v>
      </c>
      <c r="C105" s="66">
        <v>0</v>
      </c>
      <c r="D105" s="66">
        <v>0</v>
      </c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59">
        <f t="shared" si="24"/>
        <v>0</v>
      </c>
      <c r="Q105" s="59">
        <f t="shared" si="27"/>
        <v>0</v>
      </c>
      <c r="R105" s="56"/>
    </row>
    <row r="106" spans="1:18" s="63" customFormat="1" ht="15.75" x14ac:dyDescent="0.25">
      <c r="A106" s="63" t="s">
        <v>303</v>
      </c>
      <c r="B106" s="64" t="s">
        <v>304</v>
      </c>
      <c r="C106" s="65">
        <f>SUM(C107:C110)</f>
        <v>2846000</v>
      </c>
      <c r="D106" s="65">
        <f t="shared" ref="D106:Q106" si="28">SUM(D107:D110)</f>
        <v>18447.63</v>
      </c>
      <c r="E106" s="65">
        <f t="shared" si="28"/>
        <v>0</v>
      </c>
      <c r="F106" s="65">
        <f t="shared" si="28"/>
        <v>0</v>
      </c>
      <c r="G106" s="65">
        <f t="shared" si="28"/>
        <v>0</v>
      </c>
      <c r="H106" s="65">
        <f t="shared" si="28"/>
        <v>0</v>
      </c>
      <c r="I106" s="65">
        <f t="shared" si="28"/>
        <v>0</v>
      </c>
      <c r="J106" s="65">
        <f t="shared" si="28"/>
        <v>0</v>
      </c>
      <c r="K106" s="65">
        <f t="shared" si="28"/>
        <v>0</v>
      </c>
      <c r="L106" s="65">
        <f t="shared" si="28"/>
        <v>0</v>
      </c>
      <c r="M106" s="65">
        <f t="shared" si="28"/>
        <v>0</v>
      </c>
      <c r="N106" s="65">
        <f t="shared" si="28"/>
        <v>0</v>
      </c>
      <c r="O106" s="65">
        <f t="shared" si="28"/>
        <v>0</v>
      </c>
      <c r="P106" s="65">
        <f t="shared" si="28"/>
        <v>18447.63</v>
      </c>
      <c r="Q106" s="65">
        <f t="shared" si="28"/>
        <v>2827552.37</v>
      </c>
      <c r="R106" s="56"/>
    </row>
    <row r="107" spans="1:18" s="62" customFormat="1" x14ac:dyDescent="0.2">
      <c r="A107" s="62" t="s">
        <v>305</v>
      </c>
      <c r="B107" s="60" t="s">
        <v>306</v>
      </c>
      <c r="C107" s="66">
        <v>1000000</v>
      </c>
      <c r="D107" s="66">
        <f>16368.3</f>
        <v>16368.3</v>
      </c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59">
        <f t="shared" si="24"/>
        <v>16368.3</v>
      </c>
      <c r="Q107" s="59">
        <f t="shared" ref="Q107:Q112" si="29">+C107-P107</f>
        <v>983631.7</v>
      </c>
      <c r="R107" s="56"/>
    </row>
    <row r="108" spans="1:18" s="62" customFormat="1" x14ac:dyDescent="0.2">
      <c r="A108" s="62" t="s">
        <v>307</v>
      </c>
      <c r="B108" s="60" t="s">
        <v>308</v>
      </c>
      <c r="C108" s="66">
        <v>1500000</v>
      </c>
      <c r="D108" s="66">
        <v>300</v>
      </c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59">
        <f t="shared" si="24"/>
        <v>300</v>
      </c>
      <c r="Q108" s="59">
        <f t="shared" si="29"/>
        <v>1499700</v>
      </c>
      <c r="R108" s="56"/>
    </row>
    <row r="109" spans="1:18" s="62" customFormat="1" x14ac:dyDescent="0.2">
      <c r="A109" s="62" t="s">
        <v>309</v>
      </c>
      <c r="B109" s="60" t="s">
        <v>310</v>
      </c>
      <c r="C109" s="66">
        <v>286000</v>
      </c>
      <c r="D109" s="66">
        <v>421.84</v>
      </c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59">
        <f t="shared" si="24"/>
        <v>421.84</v>
      </c>
      <c r="Q109" s="59">
        <f t="shared" si="29"/>
        <v>285578.15999999997</v>
      </c>
      <c r="R109" s="56"/>
    </row>
    <row r="110" spans="1:18" s="62" customFormat="1" x14ac:dyDescent="0.2">
      <c r="A110" s="62" t="s">
        <v>311</v>
      </c>
      <c r="B110" s="60" t="s">
        <v>312</v>
      </c>
      <c r="C110" s="66">
        <v>60000</v>
      </c>
      <c r="D110" s="66">
        <v>1357.49</v>
      </c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59">
        <f t="shared" si="24"/>
        <v>1357.49</v>
      </c>
      <c r="Q110" s="59">
        <f t="shared" si="29"/>
        <v>58642.51</v>
      </c>
      <c r="R110" s="56"/>
    </row>
    <row r="111" spans="1:18" s="63" customFormat="1" ht="15.75" x14ac:dyDescent="0.25">
      <c r="A111" s="63" t="s">
        <v>313</v>
      </c>
      <c r="B111" s="64" t="s">
        <v>314</v>
      </c>
      <c r="C111" s="65">
        <f>+C112</f>
        <v>50000</v>
      </c>
      <c r="D111" s="65">
        <f>+D112</f>
        <v>0</v>
      </c>
      <c r="E111" s="65">
        <f t="shared" ref="E111:P111" si="30">+E112</f>
        <v>0</v>
      </c>
      <c r="F111" s="65">
        <f t="shared" si="30"/>
        <v>0</v>
      </c>
      <c r="G111" s="65">
        <f t="shared" si="30"/>
        <v>0</v>
      </c>
      <c r="H111" s="65">
        <f t="shared" si="30"/>
        <v>0</v>
      </c>
      <c r="I111" s="65">
        <f t="shared" si="30"/>
        <v>0</v>
      </c>
      <c r="J111" s="65">
        <f t="shared" si="30"/>
        <v>0</v>
      </c>
      <c r="K111" s="65">
        <f t="shared" si="30"/>
        <v>0</v>
      </c>
      <c r="L111" s="65">
        <f t="shared" si="30"/>
        <v>0</v>
      </c>
      <c r="M111" s="65">
        <f t="shared" si="30"/>
        <v>0</v>
      </c>
      <c r="N111" s="65">
        <f t="shared" si="30"/>
        <v>0</v>
      </c>
      <c r="O111" s="65">
        <f t="shared" si="30"/>
        <v>0</v>
      </c>
      <c r="P111" s="65">
        <f t="shared" si="30"/>
        <v>0</v>
      </c>
      <c r="Q111" s="65">
        <f>SUM(Q112)</f>
        <v>50000</v>
      </c>
      <c r="R111" s="56"/>
    </row>
    <row r="112" spans="1:18" s="62" customFormat="1" x14ac:dyDescent="0.2">
      <c r="A112" s="62" t="s">
        <v>315</v>
      </c>
      <c r="B112" s="60" t="s">
        <v>316</v>
      </c>
      <c r="C112" s="66">
        <v>50000</v>
      </c>
      <c r="D112" s="66">
        <v>0</v>
      </c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59">
        <f t="shared" si="24"/>
        <v>0</v>
      </c>
      <c r="Q112" s="59">
        <f t="shared" si="29"/>
        <v>50000</v>
      </c>
      <c r="R112" s="56"/>
    </row>
    <row r="113" spans="1:19" s="63" customFormat="1" ht="15.75" x14ac:dyDescent="0.25">
      <c r="A113" s="63" t="s">
        <v>317</v>
      </c>
      <c r="B113" s="64" t="s">
        <v>318</v>
      </c>
      <c r="C113" s="65">
        <f>+C114+C116+C115</f>
        <v>645959.36</v>
      </c>
      <c r="D113" s="65">
        <f>+D114+D116+D115</f>
        <v>0</v>
      </c>
      <c r="E113" s="65">
        <f t="shared" ref="E113:O113" si="31">+E114+E116+E115</f>
        <v>0</v>
      </c>
      <c r="F113" s="65">
        <f t="shared" si="31"/>
        <v>0</v>
      </c>
      <c r="G113" s="65">
        <f t="shared" si="31"/>
        <v>0</v>
      </c>
      <c r="H113" s="65">
        <f t="shared" si="31"/>
        <v>0</v>
      </c>
      <c r="I113" s="65">
        <f t="shared" si="31"/>
        <v>0</v>
      </c>
      <c r="J113" s="65">
        <f t="shared" si="31"/>
        <v>0</v>
      </c>
      <c r="K113" s="65">
        <f t="shared" si="31"/>
        <v>0</v>
      </c>
      <c r="L113" s="65">
        <f t="shared" si="31"/>
        <v>0</v>
      </c>
      <c r="M113" s="65">
        <f t="shared" si="31"/>
        <v>0</v>
      </c>
      <c r="N113" s="65">
        <f t="shared" si="31"/>
        <v>0</v>
      </c>
      <c r="O113" s="65">
        <f t="shared" si="31"/>
        <v>0</v>
      </c>
      <c r="P113" s="65">
        <f>+P114+P116+P115</f>
        <v>0</v>
      </c>
      <c r="Q113" s="65">
        <f>SUM(Q114:Q116)</f>
        <v>645959.36</v>
      </c>
      <c r="R113" s="56"/>
    </row>
    <row r="114" spans="1:19" s="62" customFormat="1" x14ac:dyDescent="0.2">
      <c r="A114" s="62" t="s">
        <v>319</v>
      </c>
      <c r="B114" s="60" t="s">
        <v>320</v>
      </c>
      <c r="C114" s="66">
        <v>610959.35999999999</v>
      </c>
      <c r="D114" s="66">
        <v>0</v>
      </c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59">
        <f t="shared" si="24"/>
        <v>0</v>
      </c>
      <c r="Q114" s="59">
        <f t="shared" ref="Q114:Q116" si="32">+C114-P114</f>
        <v>610959.35999999999</v>
      </c>
      <c r="R114" s="56"/>
    </row>
    <row r="115" spans="1:19" s="62" customFormat="1" x14ac:dyDescent="0.2">
      <c r="A115" s="62" t="s">
        <v>515</v>
      </c>
      <c r="B115" s="60" t="s">
        <v>504</v>
      </c>
      <c r="C115" s="66">
        <v>10000</v>
      </c>
      <c r="D115" s="66">
        <v>0</v>
      </c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59">
        <f t="shared" si="24"/>
        <v>0</v>
      </c>
      <c r="Q115" s="59">
        <f t="shared" si="32"/>
        <v>10000</v>
      </c>
      <c r="R115" s="56"/>
    </row>
    <row r="116" spans="1:19" s="62" customFormat="1" x14ac:dyDescent="0.2">
      <c r="A116" s="62" t="s">
        <v>321</v>
      </c>
      <c r="B116" s="60" t="s">
        <v>322</v>
      </c>
      <c r="C116" s="66">
        <v>25000</v>
      </c>
      <c r="D116" s="66">
        <v>0</v>
      </c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59">
        <f t="shared" si="24"/>
        <v>0</v>
      </c>
      <c r="Q116" s="59">
        <f t="shared" si="32"/>
        <v>25000</v>
      </c>
      <c r="R116" s="56"/>
    </row>
    <row r="117" spans="1:19" s="63" customFormat="1" ht="15.75" x14ac:dyDescent="0.25">
      <c r="A117" s="63" t="s">
        <v>323</v>
      </c>
      <c r="B117" s="64" t="s">
        <v>324</v>
      </c>
      <c r="C117" s="65">
        <f>SUM(C118:C125)</f>
        <v>1453815.4</v>
      </c>
      <c r="D117" s="65">
        <f t="shared" ref="D117:Q117" si="33">SUM(D118:D125)</f>
        <v>1736.01</v>
      </c>
      <c r="E117" s="65">
        <f t="shared" si="33"/>
        <v>0</v>
      </c>
      <c r="F117" s="65">
        <f t="shared" si="33"/>
        <v>0</v>
      </c>
      <c r="G117" s="65">
        <f t="shared" si="33"/>
        <v>0</v>
      </c>
      <c r="H117" s="65">
        <f t="shared" si="33"/>
        <v>0</v>
      </c>
      <c r="I117" s="65">
        <f t="shared" si="33"/>
        <v>0</v>
      </c>
      <c r="J117" s="65">
        <f t="shared" si="33"/>
        <v>0</v>
      </c>
      <c r="K117" s="65">
        <f t="shared" si="33"/>
        <v>0</v>
      </c>
      <c r="L117" s="65">
        <f t="shared" si="33"/>
        <v>0</v>
      </c>
      <c r="M117" s="65">
        <f t="shared" si="33"/>
        <v>0</v>
      </c>
      <c r="N117" s="65">
        <f t="shared" si="33"/>
        <v>0</v>
      </c>
      <c r="O117" s="65">
        <f t="shared" si="33"/>
        <v>0</v>
      </c>
      <c r="P117" s="65">
        <f t="shared" si="33"/>
        <v>1736.01</v>
      </c>
      <c r="Q117" s="65">
        <f t="shared" si="33"/>
        <v>1452079.3900000001</v>
      </c>
      <c r="R117" s="56"/>
    </row>
    <row r="118" spans="1:19" s="62" customFormat="1" x14ac:dyDescent="0.2">
      <c r="A118" s="62" t="s">
        <v>325</v>
      </c>
      <c r="B118" s="60" t="s">
        <v>326</v>
      </c>
      <c r="C118" s="66">
        <v>160000</v>
      </c>
      <c r="D118" s="66">
        <v>236</v>
      </c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59">
        <f t="shared" si="24"/>
        <v>236</v>
      </c>
      <c r="Q118" s="59">
        <f t="shared" ref="Q118:Q125" si="34">+C118-P118</f>
        <v>159764</v>
      </c>
      <c r="R118" s="56"/>
    </row>
    <row r="119" spans="1:19" s="62" customFormat="1" x14ac:dyDescent="0.2">
      <c r="A119" s="62" t="s">
        <v>327</v>
      </c>
      <c r="B119" s="60" t="s">
        <v>328</v>
      </c>
      <c r="C119" s="66">
        <v>25000</v>
      </c>
      <c r="D119" s="66">
        <v>0</v>
      </c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59">
        <f t="shared" si="24"/>
        <v>0</v>
      </c>
      <c r="Q119" s="59">
        <f t="shared" si="34"/>
        <v>25000</v>
      </c>
      <c r="R119" s="56"/>
    </row>
    <row r="120" spans="1:19" s="62" customFormat="1" x14ac:dyDescent="0.2">
      <c r="A120" s="62" t="s">
        <v>329</v>
      </c>
      <c r="B120" s="60" t="s">
        <v>330</v>
      </c>
      <c r="C120" s="66">
        <v>115000</v>
      </c>
      <c r="D120" s="66">
        <v>0</v>
      </c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59">
        <f t="shared" si="24"/>
        <v>0</v>
      </c>
      <c r="Q120" s="59">
        <f t="shared" si="34"/>
        <v>115000</v>
      </c>
      <c r="R120" s="56"/>
    </row>
    <row r="121" spans="1:19" x14ac:dyDescent="0.2">
      <c r="A121" s="54" t="s">
        <v>331</v>
      </c>
      <c r="B121" s="54" t="s">
        <v>332</v>
      </c>
      <c r="C121" s="72">
        <v>280000</v>
      </c>
      <c r="D121" s="72">
        <v>0</v>
      </c>
      <c r="P121" s="59">
        <f t="shared" si="24"/>
        <v>0</v>
      </c>
      <c r="Q121" s="59">
        <f t="shared" si="34"/>
        <v>280000</v>
      </c>
      <c r="R121" s="56"/>
    </row>
    <row r="122" spans="1:19" s="62" customFormat="1" x14ac:dyDescent="0.2">
      <c r="A122" s="62" t="s">
        <v>333</v>
      </c>
      <c r="B122" s="60" t="s">
        <v>334</v>
      </c>
      <c r="C122" s="66">
        <v>123815.4</v>
      </c>
      <c r="D122" s="66">
        <v>375</v>
      </c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59">
        <f t="shared" si="24"/>
        <v>375</v>
      </c>
      <c r="Q122" s="59">
        <f t="shared" si="34"/>
        <v>123440.4</v>
      </c>
      <c r="R122" s="56"/>
    </row>
    <row r="123" spans="1:19" s="62" customFormat="1" x14ac:dyDescent="0.2">
      <c r="A123" s="62" t="s">
        <v>335</v>
      </c>
      <c r="B123" s="60" t="s">
        <v>505</v>
      </c>
      <c r="C123" s="66">
        <v>600000</v>
      </c>
      <c r="D123" s="66">
        <v>1125.01</v>
      </c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59">
        <f t="shared" si="24"/>
        <v>1125.01</v>
      </c>
      <c r="Q123" s="59">
        <f t="shared" si="34"/>
        <v>598874.99</v>
      </c>
      <c r="R123" s="56"/>
    </row>
    <row r="124" spans="1:19" s="62" customFormat="1" x14ac:dyDescent="0.2">
      <c r="A124" s="62" t="s">
        <v>336</v>
      </c>
      <c r="B124" s="60" t="s">
        <v>337</v>
      </c>
      <c r="C124" s="66">
        <v>50000</v>
      </c>
      <c r="D124" s="66">
        <v>0</v>
      </c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59">
        <f t="shared" si="24"/>
        <v>0</v>
      </c>
      <c r="Q124" s="59">
        <f t="shared" si="34"/>
        <v>50000</v>
      </c>
      <c r="R124" s="56"/>
      <c r="S124" s="72"/>
    </row>
    <row r="125" spans="1:19" s="62" customFormat="1" x14ac:dyDescent="0.2">
      <c r="A125" s="62" t="s">
        <v>338</v>
      </c>
      <c r="B125" s="60" t="s">
        <v>506</v>
      </c>
      <c r="C125" s="66">
        <v>100000</v>
      </c>
      <c r="D125" s="66">
        <v>0</v>
      </c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59">
        <f t="shared" si="24"/>
        <v>0</v>
      </c>
      <c r="Q125" s="59">
        <f t="shared" si="34"/>
        <v>100000</v>
      </c>
      <c r="R125" s="56"/>
      <c r="S125" s="66"/>
    </row>
    <row r="126" spans="1:19" s="63" customFormat="1" ht="15.75" x14ac:dyDescent="0.25">
      <c r="A126" s="63" t="s">
        <v>339</v>
      </c>
      <c r="B126" s="64" t="s">
        <v>340</v>
      </c>
      <c r="C126" s="65">
        <f>SUM(C127:C134)</f>
        <v>13865000</v>
      </c>
      <c r="D126" s="65">
        <f t="shared" ref="D126:Q126" si="35">SUM(D127:D134)</f>
        <v>671975</v>
      </c>
      <c r="E126" s="65">
        <f t="shared" si="35"/>
        <v>0</v>
      </c>
      <c r="F126" s="65">
        <f t="shared" si="35"/>
        <v>0</v>
      </c>
      <c r="G126" s="65">
        <f t="shared" si="35"/>
        <v>0</v>
      </c>
      <c r="H126" s="65">
        <f t="shared" si="35"/>
        <v>0</v>
      </c>
      <c r="I126" s="65">
        <f t="shared" si="35"/>
        <v>0</v>
      </c>
      <c r="J126" s="65">
        <f t="shared" si="35"/>
        <v>0</v>
      </c>
      <c r="K126" s="65">
        <f t="shared" si="35"/>
        <v>0</v>
      </c>
      <c r="L126" s="65">
        <f t="shared" si="35"/>
        <v>0</v>
      </c>
      <c r="M126" s="65">
        <f t="shared" si="35"/>
        <v>0</v>
      </c>
      <c r="N126" s="65">
        <f t="shared" si="35"/>
        <v>0</v>
      </c>
      <c r="O126" s="65">
        <f t="shared" si="35"/>
        <v>0</v>
      </c>
      <c r="P126" s="65">
        <f t="shared" si="35"/>
        <v>671975</v>
      </c>
      <c r="Q126" s="65">
        <f t="shared" si="35"/>
        <v>13193025</v>
      </c>
      <c r="R126" s="56"/>
      <c r="S126" s="66"/>
    </row>
    <row r="127" spans="1:19" s="62" customFormat="1" x14ac:dyDescent="0.2">
      <c r="A127" s="62" t="s">
        <v>341</v>
      </c>
      <c r="B127" s="60" t="s">
        <v>342</v>
      </c>
      <c r="C127" s="72">
        <v>12000000</v>
      </c>
      <c r="D127" s="72">
        <v>671560</v>
      </c>
      <c r="E127" s="72">
        <v>0</v>
      </c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59">
        <f t="shared" si="24"/>
        <v>671560</v>
      </c>
      <c r="Q127" s="59">
        <f t="shared" ref="Q127:Q134" si="36">+C127-P127</f>
        <v>11328440</v>
      </c>
      <c r="R127" s="56"/>
      <c r="S127" s="66"/>
    </row>
    <row r="128" spans="1:19" s="62" customFormat="1" x14ac:dyDescent="0.2">
      <c r="A128" s="62" t="s">
        <v>343</v>
      </c>
      <c r="B128" s="60" t="s">
        <v>344</v>
      </c>
      <c r="C128" s="66">
        <v>700000</v>
      </c>
      <c r="D128" s="66"/>
      <c r="E128" s="66"/>
      <c r="F128" s="66"/>
      <c r="G128" s="66"/>
      <c r="H128" s="72"/>
      <c r="I128" s="66"/>
      <c r="J128" s="66"/>
      <c r="K128" s="66"/>
      <c r="L128" s="66"/>
      <c r="M128" s="66"/>
      <c r="N128" s="66"/>
      <c r="O128" s="66"/>
      <c r="P128" s="59">
        <f t="shared" si="24"/>
        <v>0</v>
      </c>
      <c r="Q128" s="59">
        <f>+C128-P128</f>
        <v>700000</v>
      </c>
      <c r="R128" s="56"/>
      <c r="S128" s="72"/>
    </row>
    <row r="129" spans="1:19" s="62" customFormat="1" x14ac:dyDescent="0.2">
      <c r="A129" s="62" t="s">
        <v>345</v>
      </c>
      <c r="B129" s="60" t="s">
        <v>346</v>
      </c>
      <c r="C129" s="66">
        <v>100000</v>
      </c>
      <c r="D129" s="66">
        <v>415</v>
      </c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59">
        <f t="shared" si="24"/>
        <v>415</v>
      </c>
      <c r="Q129" s="59">
        <f>+C129-P129</f>
        <v>99585</v>
      </c>
      <c r="R129" s="56"/>
      <c r="S129" s="72"/>
    </row>
    <row r="130" spans="1:19" s="62" customFormat="1" x14ac:dyDescent="0.2">
      <c r="A130" s="62" t="s">
        <v>347</v>
      </c>
      <c r="B130" s="60" t="s">
        <v>348</v>
      </c>
      <c r="C130" s="66">
        <v>0</v>
      </c>
      <c r="D130" s="66">
        <v>0</v>
      </c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59">
        <f t="shared" si="24"/>
        <v>0</v>
      </c>
      <c r="Q130" s="59">
        <f t="shared" si="36"/>
        <v>0</v>
      </c>
      <c r="R130" s="56"/>
      <c r="S130" s="66"/>
    </row>
    <row r="131" spans="1:19" x14ac:dyDescent="0.2">
      <c r="A131" s="54" t="s">
        <v>349</v>
      </c>
      <c r="B131" s="54" t="s">
        <v>507</v>
      </c>
      <c r="C131" s="72">
        <v>145000</v>
      </c>
      <c r="D131" s="72">
        <v>0</v>
      </c>
      <c r="P131" s="59">
        <f t="shared" si="24"/>
        <v>0</v>
      </c>
      <c r="Q131" s="59">
        <f>+C131-P131</f>
        <v>145000</v>
      </c>
      <c r="R131" s="56"/>
      <c r="S131" s="72"/>
    </row>
    <row r="132" spans="1:19" x14ac:dyDescent="0.2">
      <c r="A132" s="54" t="s">
        <v>350</v>
      </c>
      <c r="B132" s="54" t="s">
        <v>351</v>
      </c>
      <c r="C132" s="72">
        <v>50000</v>
      </c>
      <c r="D132" s="72">
        <v>0</v>
      </c>
      <c r="P132" s="59">
        <f t="shared" si="24"/>
        <v>0</v>
      </c>
      <c r="Q132" s="59">
        <f t="shared" si="36"/>
        <v>50000</v>
      </c>
      <c r="R132" s="56"/>
    </row>
    <row r="133" spans="1:19" s="62" customFormat="1" x14ac:dyDescent="0.2">
      <c r="A133" s="62" t="s">
        <v>352</v>
      </c>
      <c r="B133" s="60" t="s">
        <v>353</v>
      </c>
      <c r="C133" s="66">
        <v>845000</v>
      </c>
      <c r="D133" s="66">
        <v>0</v>
      </c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59">
        <f t="shared" si="24"/>
        <v>0</v>
      </c>
      <c r="Q133" s="59">
        <f t="shared" si="36"/>
        <v>845000</v>
      </c>
      <c r="R133" s="56"/>
    </row>
    <row r="134" spans="1:19" x14ac:dyDescent="0.2">
      <c r="A134" s="54" t="s">
        <v>354</v>
      </c>
      <c r="B134" s="54" t="s">
        <v>355</v>
      </c>
      <c r="C134" s="72">
        <v>25000</v>
      </c>
      <c r="D134" s="72">
        <v>0</v>
      </c>
      <c r="P134" s="59">
        <f t="shared" si="24"/>
        <v>0</v>
      </c>
      <c r="Q134" s="59">
        <f t="shared" si="36"/>
        <v>25000</v>
      </c>
      <c r="R134" s="56"/>
    </row>
    <row r="135" spans="1:19" s="63" customFormat="1" ht="15.75" x14ac:dyDescent="0.25">
      <c r="A135" s="63" t="s">
        <v>356</v>
      </c>
      <c r="B135" s="64" t="s">
        <v>357</v>
      </c>
      <c r="C135" s="65">
        <f t="shared" ref="C135:P135" si="37">SUM(C136:C147)</f>
        <v>8261000.7400000002</v>
      </c>
      <c r="D135" s="65">
        <f>SUM(D136:D147)</f>
        <v>161273.48000000001</v>
      </c>
      <c r="E135" s="65">
        <f t="shared" si="37"/>
        <v>0</v>
      </c>
      <c r="F135" s="65">
        <f t="shared" si="37"/>
        <v>0</v>
      </c>
      <c r="G135" s="65">
        <f t="shared" si="37"/>
        <v>0</v>
      </c>
      <c r="H135" s="65">
        <f t="shared" si="37"/>
        <v>0</v>
      </c>
      <c r="I135" s="65">
        <f t="shared" si="37"/>
        <v>0</v>
      </c>
      <c r="J135" s="65">
        <f t="shared" si="37"/>
        <v>0</v>
      </c>
      <c r="K135" s="65">
        <f t="shared" si="37"/>
        <v>0</v>
      </c>
      <c r="L135" s="65">
        <f t="shared" si="37"/>
        <v>0</v>
      </c>
      <c r="M135" s="65">
        <f t="shared" si="37"/>
        <v>0</v>
      </c>
      <c r="N135" s="65">
        <f t="shared" si="37"/>
        <v>0</v>
      </c>
      <c r="O135" s="65">
        <f t="shared" si="37"/>
        <v>0</v>
      </c>
      <c r="P135" s="65">
        <f t="shared" si="37"/>
        <v>161273.48000000001</v>
      </c>
      <c r="Q135" s="65">
        <f>SUM(Q136:Q147)</f>
        <v>8099727.2599999998</v>
      </c>
      <c r="R135" s="56"/>
    </row>
    <row r="136" spans="1:19" s="62" customFormat="1" x14ac:dyDescent="0.2">
      <c r="A136" s="62" t="s">
        <v>358</v>
      </c>
      <c r="B136" s="60" t="s">
        <v>359</v>
      </c>
      <c r="C136" s="66">
        <v>800000</v>
      </c>
      <c r="D136" s="66">
        <v>0</v>
      </c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59">
        <f t="shared" si="24"/>
        <v>0</v>
      </c>
      <c r="Q136" s="59">
        <f t="shared" ref="Q136:Q147" si="38">+C136-P136</f>
        <v>800000</v>
      </c>
      <c r="R136" s="56"/>
    </row>
    <row r="137" spans="1:19" s="62" customFormat="1" x14ac:dyDescent="0.2">
      <c r="A137" s="62" t="s">
        <v>360</v>
      </c>
      <c r="B137" s="60" t="s">
        <v>361</v>
      </c>
      <c r="C137" s="66">
        <v>4000000</v>
      </c>
      <c r="D137" s="66">
        <f>26357.11+75226.3</f>
        <v>101583.41</v>
      </c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59">
        <f t="shared" si="24"/>
        <v>101583.41</v>
      </c>
      <c r="Q137" s="59">
        <f t="shared" si="38"/>
        <v>3898416.59</v>
      </c>
      <c r="R137" s="56"/>
    </row>
    <row r="138" spans="1:19" s="62" customFormat="1" x14ac:dyDescent="0.2">
      <c r="A138" s="62" t="s">
        <v>362</v>
      </c>
      <c r="B138" s="60" t="s">
        <v>508</v>
      </c>
      <c r="C138" s="66">
        <v>0</v>
      </c>
      <c r="D138" s="66">
        <v>0</v>
      </c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59">
        <f t="shared" si="24"/>
        <v>0</v>
      </c>
      <c r="Q138" s="59">
        <f t="shared" si="38"/>
        <v>0</v>
      </c>
      <c r="R138" s="56"/>
    </row>
    <row r="139" spans="1:19" x14ac:dyDescent="0.2">
      <c r="A139" s="54" t="s">
        <v>363</v>
      </c>
      <c r="B139" s="54" t="s">
        <v>364</v>
      </c>
      <c r="C139" s="72">
        <v>40000</v>
      </c>
      <c r="D139" s="72">
        <v>4768</v>
      </c>
      <c r="G139" s="66"/>
      <c r="H139" s="66"/>
      <c r="P139" s="59">
        <f t="shared" si="24"/>
        <v>4768</v>
      </c>
      <c r="Q139" s="59">
        <f t="shared" si="38"/>
        <v>35232</v>
      </c>
      <c r="R139" s="56"/>
    </row>
    <row r="140" spans="1:19" x14ac:dyDescent="0.2">
      <c r="A140" s="54" t="s">
        <v>365</v>
      </c>
      <c r="B140" s="54" t="s">
        <v>366</v>
      </c>
      <c r="C140" s="72">
        <v>0</v>
      </c>
      <c r="D140" s="72">
        <v>0</v>
      </c>
      <c r="G140" s="66"/>
      <c r="H140" s="66"/>
      <c r="P140" s="59">
        <f t="shared" si="24"/>
        <v>0</v>
      </c>
      <c r="Q140" s="59">
        <f t="shared" si="38"/>
        <v>0</v>
      </c>
      <c r="R140" s="56"/>
    </row>
    <row r="141" spans="1:19" s="62" customFormat="1" x14ac:dyDescent="0.2">
      <c r="A141" s="62" t="s">
        <v>367</v>
      </c>
      <c r="B141" s="60" t="s">
        <v>509</v>
      </c>
      <c r="C141" s="66">
        <v>300000</v>
      </c>
      <c r="D141" s="66">
        <v>648.5</v>
      </c>
      <c r="E141" s="66"/>
      <c r="F141" s="66"/>
      <c r="G141" s="72"/>
      <c r="H141" s="72"/>
      <c r="I141" s="66"/>
      <c r="J141" s="66"/>
      <c r="K141" s="66"/>
      <c r="L141" s="66"/>
      <c r="M141" s="66"/>
      <c r="N141" s="66"/>
      <c r="O141" s="66"/>
      <c r="P141" s="59">
        <f t="shared" si="24"/>
        <v>648.5</v>
      </c>
      <c r="Q141" s="59">
        <f t="shared" si="38"/>
        <v>299351.5</v>
      </c>
      <c r="R141" s="56"/>
    </row>
    <row r="142" spans="1:19" s="62" customFormat="1" x14ac:dyDescent="0.2">
      <c r="A142" s="62" t="s">
        <v>368</v>
      </c>
      <c r="B142" s="60" t="s">
        <v>369</v>
      </c>
      <c r="C142" s="66">
        <v>1000000</v>
      </c>
      <c r="D142" s="66">
        <v>19795.68</v>
      </c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59">
        <f t="shared" si="24"/>
        <v>19795.68</v>
      </c>
      <c r="Q142" s="59">
        <f t="shared" si="38"/>
        <v>980204.32</v>
      </c>
      <c r="R142" s="56"/>
    </row>
    <row r="143" spans="1:19" s="62" customFormat="1" x14ac:dyDescent="0.2">
      <c r="A143" s="62" t="s">
        <v>370</v>
      </c>
      <c r="B143" s="54" t="s">
        <v>371</v>
      </c>
      <c r="C143" s="72">
        <v>471000.74</v>
      </c>
      <c r="D143" s="66">
        <v>3647.89</v>
      </c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59">
        <f t="shared" si="24"/>
        <v>3647.89</v>
      </c>
      <c r="Q143" s="59">
        <f t="shared" si="38"/>
        <v>467352.85</v>
      </c>
      <c r="R143" s="56"/>
    </row>
    <row r="144" spans="1:19" x14ac:dyDescent="0.2">
      <c r="A144" s="54" t="s">
        <v>372</v>
      </c>
      <c r="B144" s="54" t="s">
        <v>373</v>
      </c>
      <c r="C144" s="72">
        <v>250000</v>
      </c>
      <c r="D144" s="72">
        <v>1060.02</v>
      </c>
      <c r="G144" s="66"/>
      <c r="H144" s="66"/>
      <c r="P144" s="59">
        <f t="shared" si="24"/>
        <v>1060.02</v>
      </c>
      <c r="Q144" s="59">
        <f t="shared" si="38"/>
        <v>248939.98</v>
      </c>
      <c r="R144" s="56"/>
    </row>
    <row r="145" spans="1:18" s="62" customFormat="1" x14ac:dyDescent="0.2">
      <c r="A145" s="62" t="s">
        <v>374</v>
      </c>
      <c r="B145" s="60" t="s">
        <v>375</v>
      </c>
      <c r="C145" s="66">
        <v>100000</v>
      </c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59">
        <f t="shared" si="24"/>
        <v>0</v>
      </c>
      <c r="Q145" s="59">
        <f t="shared" si="38"/>
        <v>100000</v>
      </c>
      <c r="R145" s="56"/>
    </row>
    <row r="146" spans="1:18" x14ac:dyDescent="0.2">
      <c r="A146" s="54" t="s">
        <v>376</v>
      </c>
      <c r="B146" s="54" t="s">
        <v>377</v>
      </c>
      <c r="C146" s="72">
        <v>1000000</v>
      </c>
      <c r="P146" s="59">
        <f t="shared" si="24"/>
        <v>0</v>
      </c>
      <c r="Q146" s="59">
        <f t="shared" si="38"/>
        <v>1000000</v>
      </c>
      <c r="R146" s="56"/>
    </row>
    <row r="147" spans="1:18" x14ac:dyDescent="0.2">
      <c r="A147" s="54" t="s">
        <v>378</v>
      </c>
      <c r="B147" s="60" t="s">
        <v>510</v>
      </c>
      <c r="C147" s="72">
        <v>300000</v>
      </c>
      <c r="D147" s="72">
        <f>7670+22099.98</f>
        <v>29769.98</v>
      </c>
      <c r="G147" s="66"/>
      <c r="H147" s="66"/>
      <c r="P147" s="59">
        <f t="shared" si="24"/>
        <v>29769.98</v>
      </c>
      <c r="Q147" s="59">
        <f t="shared" si="38"/>
        <v>270230.02</v>
      </c>
      <c r="R147" s="56"/>
    </row>
    <row r="148" spans="1:18" s="63" customFormat="1" ht="15.75" x14ac:dyDescent="0.25">
      <c r="A148" s="73" t="s">
        <v>379</v>
      </c>
      <c r="B148" s="73"/>
      <c r="C148" s="65">
        <f>+C149+C154</f>
        <v>21257271</v>
      </c>
      <c r="D148" s="65">
        <f t="shared" ref="D148:Q148" si="39">+D149+D154</f>
        <v>4121856.36</v>
      </c>
      <c r="E148" s="65">
        <f t="shared" si="39"/>
        <v>0</v>
      </c>
      <c r="F148" s="65">
        <f t="shared" si="39"/>
        <v>0</v>
      </c>
      <c r="G148" s="65">
        <f t="shared" si="39"/>
        <v>0</v>
      </c>
      <c r="H148" s="65">
        <f t="shared" si="39"/>
        <v>0</v>
      </c>
      <c r="I148" s="65">
        <f t="shared" si="39"/>
        <v>0</v>
      </c>
      <c r="J148" s="65">
        <f t="shared" si="39"/>
        <v>0</v>
      </c>
      <c r="K148" s="65">
        <f t="shared" si="39"/>
        <v>0</v>
      </c>
      <c r="L148" s="65">
        <f t="shared" si="39"/>
        <v>0</v>
      </c>
      <c r="M148" s="65">
        <f t="shared" si="39"/>
        <v>0</v>
      </c>
      <c r="N148" s="65">
        <f t="shared" si="39"/>
        <v>0</v>
      </c>
      <c r="O148" s="65">
        <f t="shared" si="39"/>
        <v>0</v>
      </c>
      <c r="P148" s="65">
        <f t="shared" si="39"/>
        <v>4121856.36</v>
      </c>
      <c r="Q148" s="65">
        <f t="shared" si="39"/>
        <v>17135414.640000001</v>
      </c>
      <c r="R148" s="56"/>
    </row>
    <row r="149" spans="1:18" s="63" customFormat="1" ht="15.75" x14ac:dyDescent="0.25">
      <c r="A149" s="63" t="s">
        <v>380</v>
      </c>
      <c r="B149" s="64" t="s">
        <v>381</v>
      </c>
      <c r="C149" s="65">
        <f>SUM(C150:C153)</f>
        <v>20982271</v>
      </c>
      <c r="D149" s="65">
        <f t="shared" ref="D149:Q149" si="40">SUM(D150:D153)</f>
        <v>4121856.36</v>
      </c>
      <c r="E149" s="65">
        <f t="shared" si="40"/>
        <v>0</v>
      </c>
      <c r="F149" s="65">
        <f t="shared" si="40"/>
        <v>0</v>
      </c>
      <c r="G149" s="65">
        <f t="shared" si="40"/>
        <v>0</v>
      </c>
      <c r="H149" s="65">
        <f t="shared" si="40"/>
        <v>0</v>
      </c>
      <c r="I149" s="65">
        <f t="shared" si="40"/>
        <v>0</v>
      </c>
      <c r="J149" s="65">
        <f t="shared" si="40"/>
        <v>0</v>
      </c>
      <c r="K149" s="65">
        <f t="shared" si="40"/>
        <v>0</v>
      </c>
      <c r="L149" s="65">
        <f t="shared" si="40"/>
        <v>0</v>
      </c>
      <c r="M149" s="65">
        <f t="shared" si="40"/>
        <v>0</v>
      </c>
      <c r="N149" s="65">
        <f t="shared" si="40"/>
        <v>0</v>
      </c>
      <c r="O149" s="65">
        <f t="shared" si="40"/>
        <v>0</v>
      </c>
      <c r="P149" s="65">
        <f t="shared" si="40"/>
        <v>4121856.36</v>
      </c>
      <c r="Q149" s="65">
        <f t="shared" si="40"/>
        <v>16860414.640000001</v>
      </c>
      <c r="R149" s="56"/>
    </row>
    <row r="150" spans="1:18" s="62" customFormat="1" x14ac:dyDescent="0.2">
      <c r="A150" s="62" t="s">
        <v>382</v>
      </c>
      <c r="B150" s="60" t="s">
        <v>383</v>
      </c>
      <c r="C150" s="66">
        <v>9982271</v>
      </c>
      <c r="D150" s="66">
        <v>831856.36</v>
      </c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59">
        <f t="shared" ref="P150:P155" si="41">+D150+E150+F150+G150+H150+I150+J150</f>
        <v>831856.36</v>
      </c>
      <c r="Q150" s="59">
        <f t="shared" ref="Q150:Q153" si="42">+C150-P150</f>
        <v>9150414.6400000006</v>
      </c>
      <c r="R150" s="56"/>
    </row>
    <row r="151" spans="1:18" s="62" customFormat="1" x14ac:dyDescent="0.2">
      <c r="A151" s="62" t="s">
        <v>384</v>
      </c>
      <c r="B151" s="60" t="s">
        <v>385</v>
      </c>
      <c r="C151" s="66">
        <v>1000000</v>
      </c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59">
        <f t="shared" si="41"/>
        <v>0</v>
      </c>
      <c r="Q151" s="59">
        <f t="shared" si="42"/>
        <v>1000000</v>
      </c>
      <c r="R151" s="56"/>
    </row>
    <row r="152" spans="1:18" s="62" customFormat="1" x14ac:dyDescent="0.2">
      <c r="A152" s="62" t="s">
        <v>386</v>
      </c>
      <c r="B152" s="60" t="s">
        <v>387</v>
      </c>
      <c r="C152" s="66">
        <v>5500000</v>
      </c>
      <c r="D152" s="66">
        <f>1900000+85000+80000+65000+300000+50000+60000+60000+300000+20000+85000+75000+50000+60000+100000</f>
        <v>3290000</v>
      </c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59">
        <f t="shared" si="41"/>
        <v>3290000</v>
      </c>
      <c r="Q152" s="59">
        <f t="shared" si="42"/>
        <v>2210000</v>
      </c>
      <c r="R152" s="56"/>
    </row>
    <row r="153" spans="1:18" s="62" customFormat="1" x14ac:dyDescent="0.2">
      <c r="A153" s="54" t="s">
        <v>388</v>
      </c>
      <c r="B153" s="60" t="s">
        <v>389</v>
      </c>
      <c r="C153" s="66">
        <v>4500000</v>
      </c>
      <c r="D153" s="66">
        <v>0</v>
      </c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59">
        <f t="shared" si="41"/>
        <v>0</v>
      </c>
      <c r="Q153" s="59">
        <f t="shared" si="42"/>
        <v>4500000</v>
      </c>
      <c r="R153" s="56"/>
    </row>
    <row r="154" spans="1:18" s="63" customFormat="1" ht="15.75" x14ac:dyDescent="0.25">
      <c r="A154" s="63" t="s">
        <v>390</v>
      </c>
      <c r="B154" s="64" t="s">
        <v>391</v>
      </c>
      <c r="C154" s="65">
        <f>+C155</f>
        <v>275000</v>
      </c>
      <c r="D154" s="65"/>
      <c r="E154" s="65"/>
      <c r="F154" s="65"/>
      <c r="G154" s="65"/>
      <c r="H154" s="65"/>
      <c r="I154" s="65"/>
      <c r="J154" s="65"/>
      <c r="K154" s="65">
        <f t="shared" ref="K154:Q154" si="43">+K155</f>
        <v>0</v>
      </c>
      <c r="L154" s="65">
        <f t="shared" si="43"/>
        <v>0</v>
      </c>
      <c r="M154" s="65">
        <f t="shared" si="43"/>
        <v>0</v>
      </c>
      <c r="N154" s="65">
        <f t="shared" si="43"/>
        <v>0</v>
      </c>
      <c r="O154" s="65">
        <f t="shared" si="43"/>
        <v>0</v>
      </c>
      <c r="P154" s="65">
        <f t="shared" si="43"/>
        <v>0</v>
      </c>
      <c r="Q154" s="65">
        <f t="shared" si="43"/>
        <v>275000</v>
      </c>
      <c r="R154" s="56"/>
    </row>
    <row r="155" spans="1:18" s="62" customFormat="1" x14ac:dyDescent="0.2">
      <c r="A155" s="62" t="s">
        <v>392</v>
      </c>
      <c r="B155" s="60" t="s">
        <v>393</v>
      </c>
      <c r="C155" s="66">
        <v>275000</v>
      </c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59">
        <f t="shared" si="41"/>
        <v>0</v>
      </c>
      <c r="Q155" s="59">
        <f t="shared" ref="Q155" si="44">+C155-P155</f>
        <v>275000</v>
      </c>
      <c r="R155" s="56"/>
    </row>
    <row r="156" spans="1:18" s="63" customFormat="1" ht="15.75" x14ac:dyDescent="0.25">
      <c r="A156" s="73" t="s">
        <v>394</v>
      </c>
      <c r="B156" s="73"/>
      <c r="C156" s="65">
        <f>+C157+C170+C174+C181+C186+C190+C184+C163</f>
        <v>499346537.21999997</v>
      </c>
      <c r="D156" s="65">
        <f t="shared" ref="D156:P156" si="45">+D157+D170+D174+D181+D186+D190+D184+D163</f>
        <v>32538469.75</v>
      </c>
      <c r="E156" s="65">
        <f t="shared" si="45"/>
        <v>0</v>
      </c>
      <c r="F156" s="65">
        <f t="shared" si="45"/>
        <v>0</v>
      </c>
      <c r="G156" s="65">
        <f t="shared" si="45"/>
        <v>0</v>
      </c>
      <c r="H156" s="65">
        <f t="shared" si="45"/>
        <v>0</v>
      </c>
      <c r="I156" s="65">
        <f t="shared" si="45"/>
        <v>0</v>
      </c>
      <c r="J156" s="65">
        <f t="shared" si="45"/>
        <v>0</v>
      </c>
      <c r="K156" s="65">
        <f t="shared" si="45"/>
        <v>0</v>
      </c>
      <c r="L156" s="65">
        <f t="shared" si="45"/>
        <v>0</v>
      </c>
      <c r="M156" s="65">
        <f t="shared" si="45"/>
        <v>0</v>
      </c>
      <c r="N156" s="65">
        <f t="shared" si="45"/>
        <v>0</v>
      </c>
      <c r="O156" s="65">
        <f t="shared" si="45"/>
        <v>0</v>
      </c>
      <c r="P156" s="65">
        <f t="shared" si="45"/>
        <v>32538469.75</v>
      </c>
      <c r="Q156" s="65">
        <f>+Q157+Q170+Q174+Q181+Q186+Q190+Q184+Q163</f>
        <v>466808067.46999997</v>
      </c>
      <c r="R156" s="56"/>
    </row>
    <row r="157" spans="1:18" s="63" customFormat="1" ht="15.75" x14ac:dyDescent="0.25">
      <c r="A157" s="63" t="s">
        <v>395</v>
      </c>
      <c r="B157" s="64" t="s">
        <v>396</v>
      </c>
      <c r="C157" s="65">
        <f>SUM(C158:C162)</f>
        <v>11000792.83</v>
      </c>
      <c r="D157" s="65">
        <f t="shared" ref="D157:Q157" si="46">SUM(D158:D162)</f>
        <v>0</v>
      </c>
      <c r="E157" s="65">
        <f t="shared" si="46"/>
        <v>0</v>
      </c>
      <c r="F157" s="65">
        <f t="shared" si="46"/>
        <v>0</v>
      </c>
      <c r="G157" s="65">
        <f t="shared" si="46"/>
        <v>0</v>
      </c>
      <c r="H157" s="65">
        <f t="shared" si="46"/>
        <v>0</v>
      </c>
      <c r="I157" s="65">
        <f t="shared" si="46"/>
        <v>0</v>
      </c>
      <c r="J157" s="65">
        <f t="shared" si="46"/>
        <v>0</v>
      </c>
      <c r="K157" s="65">
        <f t="shared" si="46"/>
        <v>0</v>
      </c>
      <c r="L157" s="65">
        <f t="shared" si="46"/>
        <v>0</v>
      </c>
      <c r="M157" s="65">
        <f t="shared" si="46"/>
        <v>0</v>
      </c>
      <c r="N157" s="65">
        <f t="shared" si="46"/>
        <v>0</v>
      </c>
      <c r="O157" s="65">
        <f t="shared" si="46"/>
        <v>0</v>
      </c>
      <c r="P157" s="65">
        <f t="shared" si="46"/>
        <v>0</v>
      </c>
      <c r="Q157" s="65">
        <f t="shared" si="46"/>
        <v>11000792.83</v>
      </c>
      <c r="R157" s="56"/>
    </row>
    <row r="158" spans="1:18" s="62" customFormat="1" x14ac:dyDescent="0.2">
      <c r="A158" s="62" t="s">
        <v>397</v>
      </c>
      <c r="B158" s="60" t="s">
        <v>511</v>
      </c>
      <c r="C158" s="66">
        <v>4700792.83</v>
      </c>
      <c r="D158" s="66">
        <v>0</v>
      </c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59">
        <f t="shared" ref="P158:P192" si="47">+D158+E158+F158+G158+H158+I158+J158</f>
        <v>0</v>
      </c>
      <c r="Q158" s="59">
        <f t="shared" ref="Q158:Q162" si="48">+C158-P158</f>
        <v>4700792.83</v>
      </c>
      <c r="R158" s="56"/>
    </row>
    <row r="159" spans="1:18" s="62" customFormat="1" x14ac:dyDescent="0.2">
      <c r="A159" s="62" t="s">
        <v>398</v>
      </c>
      <c r="B159" s="60" t="s">
        <v>399</v>
      </c>
      <c r="C159" s="66">
        <v>300000</v>
      </c>
      <c r="D159" s="66">
        <v>0</v>
      </c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59">
        <f t="shared" si="47"/>
        <v>0</v>
      </c>
      <c r="Q159" s="59">
        <f t="shared" si="48"/>
        <v>300000</v>
      </c>
      <c r="R159" s="56"/>
    </row>
    <row r="160" spans="1:18" s="62" customFormat="1" x14ac:dyDescent="0.2">
      <c r="A160" s="62" t="s">
        <v>400</v>
      </c>
      <c r="B160" s="60" t="s">
        <v>401</v>
      </c>
      <c r="C160" s="66">
        <v>5000000</v>
      </c>
      <c r="D160" s="66">
        <v>0</v>
      </c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59">
        <f t="shared" si="47"/>
        <v>0</v>
      </c>
      <c r="Q160" s="59">
        <f t="shared" si="48"/>
        <v>5000000</v>
      </c>
      <c r="R160" s="56"/>
    </row>
    <row r="161" spans="1:18" s="62" customFormat="1" x14ac:dyDescent="0.2">
      <c r="A161" s="62" t="s">
        <v>402</v>
      </c>
      <c r="B161" s="60" t="s">
        <v>403</v>
      </c>
      <c r="C161" s="66">
        <v>700000</v>
      </c>
      <c r="D161" s="66">
        <v>0</v>
      </c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59">
        <f t="shared" si="47"/>
        <v>0</v>
      </c>
      <c r="Q161" s="59">
        <f t="shared" si="48"/>
        <v>700000</v>
      </c>
      <c r="R161" s="56"/>
    </row>
    <row r="162" spans="1:18" s="62" customFormat="1" x14ac:dyDescent="0.2">
      <c r="A162" s="62" t="s">
        <v>404</v>
      </c>
      <c r="B162" s="60" t="s">
        <v>405</v>
      </c>
      <c r="C162" s="66">
        <v>300000</v>
      </c>
      <c r="D162" s="66">
        <v>0</v>
      </c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59">
        <f t="shared" si="47"/>
        <v>0</v>
      </c>
      <c r="Q162" s="59">
        <f t="shared" si="48"/>
        <v>300000</v>
      </c>
      <c r="R162" s="56"/>
    </row>
    <row r="163" spans="1:18" s="63" customFormat="1" ht="15.75" x14ac:dyDescent="0.25">
      <c r="A163" s="63" t="s">
        <v>406</v>
      </c>
      <c r="B163" s="64" t="s">
        <v>30</v>
      </c>
      <c r="C163" s="65">
        <f>+C164+C165</f>
        <v>839777.19</v>
      </c>
      <c r="D163" s="65">
        <f t="shared" ref="D163:I163" si="49">+D164+D165</f>
        <v>0</v>
      </c>
      <c r="E163" s="65">
        <f t="shared" si="49"/>
        <v>0</v>
      </c>
      <c r="F163" s="65">
        <f t="shared" si="49"/>
        <v>0</v>
      </c>
      <c r="G163" s="65">
        <f t="shared" si="49"/>
        <v>0</v>
      </c>
      <c r="H163" s="65">
        <f t="shared" si="49"/>
        <v>0</v>
      </c>
      <c r="I163" s="65">
        <f t="shared" si="49"/>
        <v>0</v>
      </c>
      <c r="J163" s="65"/>
      <c r="K163" s="65"/>
      <c r="L163" s="65"/>
      <c r="M163" s="65"/>
      <c r="N163" s="65"/>
      <c r="O163" s="65"/>
      <c r="P163" s="53">
        <f>+P164+P165</f>
        <v>0</v>
      </c>
      <c r="Q163" s="65">
        <f>+Q164+Q165</f>
        <v>839777.19</v>
      </c>
      <c r="R163" s="56"/>
    </row>
    <row r="164" spans="1:18" s="62" customFormat="1" x14ac:dyDescent="0.2">
      <c r="A164" s="62" t="s">
        <v>407</v>
      </c>
      <c r="B164" s="60" t="s">
        <v>408</v>
      </c>
      <c r="C164" s="66">
        <v>288640</v>
      </c>
      <c r="D164" s="66">
        <v>0</v>
      </c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59">
        <f t="shared" si="47"/>
        <v>0</v>
      </c>
      <c r="Q164" s="59">
        <f t="shared" ref="Q164:Q165" si="50">+C164-P164</f>
        <v>288640</v>
      </c>
      <c r="R164" s="56"/>
    </row>
    <row r="165" spans="1:18" s="62" customFormat="1" x14ac:dyDescent="0.2">
      <c r="A165" s="62" t="s">
        <v>409</v>
      </c>
      <c r="B165" s="60" t="s">
        <v>410</v>
      </c>
      <c r="C165" s="66">
        <v>551137.18999999994</v>
      </c>
      <c r="D165" s="66">
        <v>0</v>
      </c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59">
        <f t="shared" si="47"/>
        <v>0</v>
      </c>
      <c r="Q165" s="59">
        <f t="shared" si="50"/>
        <v>551137.18999999994</v>
      </c>
      <c r="R165" s="56"/>
    </row>
    <row r="166" spans="1:18" s="62" customFormat="1" ht="15.75" x14ac:dyDescent="0.25">
      <c r="A166" s="63" t="s">
        <v>411</v>
      </c>
      <c r="B166" s="64" t="s">
        <v>412</v>
      </c>
      <c r="C166" s="65">
        <f>+C167+C168+C169</f>
        <v>0</v>
      </c>
      <c r="D166" s="53">
        <f t="shared" ref="D166:G166" si="51">+D167+D168+D169</f>
        <v>0</v>
      </c>
      <c r="E166" s="53">
        <f t="shared" si="51"/>
        <v>0</v>
      </c>
      <c r="F166" s="53">
        <f t="shared" si="51"/>
        <v>0</v>
      </c>
      <c r="G166" s="53">
        <f t="shared" si="51"/>
        <v>0</v>
      </c>
      <c r="H166" s="53"/>
      <c r="I166" s="66"/>
      <c r="J166" s="53">
        <f>+J167+J168+J169</f>
        <v>0</v>
      </c>
      <c r="K166" s="66"/>
      <c r="L166" s="66"/>
      <c r="M166" s="66"/>
      <c r="N166" s="66"/>
      <c r="O166" s="66"/>
      <c r="P166" s="53">
        <f>+P167+P168+P169</f>
        <v>0</v>
      </c>
      <c r="Q166" s="53">
        <f>+Q167+Q168+Q169</f>
        <v>0</v>
      </c>
      <c r="R166" s="56"/>
    </row>
    <row r="167" spans="1:18" s="62" customFormat="1" x14ac:dyDescent="0.2">
      <c r="A167" s="62" t="s">
        <v>413</v>
      </c>
      <c r="B167" s="60" t="s">
        <v>414</v>
      </c>
      <c r="C167" s="66">
        <v>0</v>
      </c>
      <c r="D167" s="66">
        <v>0</v>
      </c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59">
        <f t="shared" si="47"/>
        <v>0</v>
      </c>
      <c r="Q167" s="59">
        <f t="shared" ref="Q167:Q169" si="52">+C167-P167</f>
        <v>0</v>
      </c>
      <c r="R167" s="56"/>
    </row>
    <row r="168" spans="1:18" s="62" customFormat="1" x14ac:dyDescent="0.2">
      <c r="A168" s="62" t="s">
        <v>415</v>
      </c>
      <c r="B168" s="60" t="s">
        <v>416</v>
      </c>
      <c r="C168" s="66">
        <v>0</v>
      </c>
      <c r="D168" s="66">
        <v>0</v>
      </c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59">
        <f t="shared" si="47"/>
        <v>0</v>
      </c>
      <c r="Q168" s="59">
        <f t="shared" si="52"/>
        <v>0</v>
      </c>
      <c r="R168" s="56"/>
    </row>
    <row r="169" spans="1:18" s="62" customFormat="1" x14ac:dyDescent="0.2">
      <c r="A169" s="62" t="s">
        <v>417</v>
      </c>
      <c r="B169" s="60" t="s">
        <v>418</v>
      </c>
      <c r="C169" s="66">
        <v>0</v>
      </c>
      <c r="D169" s="66">
        <v>0</v>
      </c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59">
        <f t="shared" si="47"/>
        <v>0</v>
      </c>
      <c r="Q169" s="59">
        <f t="shared" si="52"/>
        <v>0</v>
      </c>
      <c r="R169" s="56"/>
    </row>
    <row r="170" spans="1:18" s="63" customFormat="1" ht="15.75" x14ac:dyDescent="0.25">
      <c r="A170" s="63" t="s">
        <v>419</v>
      </c>
      <c r="B170" s="64" t="s">
        <v>420</v>
      </c>
      <c r="C170" s="65">
        <f>SUM(C171:C173)</f>
        <v>32881583.199999999</v>
      </c>
      <c r="D170" s="65">
        <f>SUM(D171:D173)</f>
        <v>32065040</v>
      </c>
      <c r="E170" s="65">
        <f t="shared" ref="E170:O170" si="53">SUM(E171:E173)</f>
        <v>0</v>
      </c>
      <c r="F170" s="65">
        <f t="shared" si="53"/>
        <v>0</v>
      </c>
      <c r="G170" s="65">
        <f t="shared" si="53"/>
        <v>0</v>
      </c>
      <c r="H170" s="65">
        <f t="shared" si="53"/>
        <v>0</v>
      </c>
      <c r="I170" s="65">
        <f t="shared" si="53"/>
        <v>0</v>
      </c>
      <c r="J170" s="65">
        <f t="shared" si="53"/>
        <v>0</v>
      </c>
      <c r="K170" s="65">
        <f t="shared" si="53"/>
        <v>0</v>
      </c>
      <c r="L170" s="65">
        <f t="shared" si="53"/>
        <v>0</v>
      </c>
      <c r="M170" s="65">
        <f t="shared" si="53"/>
        <v>0</v>
      </c>
      <c r="N170" s="65">
        <f t="shared" si="53"/>
        <v>0</v>
      </c>
      <c r="O170" s="65">
        <f t="shared" si="53"/>
        <v>0</v>
      </c>
      <c r="P170" s="65">
        <f>SUM(P171:P173)</f>
        <v>32065040</v>
      </c>
      <c r="Q170" s="65">
        <f>SUM(Q171:Q173)</f>
        <v>816543.2</v>
      </c>
      <c r="R170" s="56"/>
    </row>
    <row r="171" spans="1:18" s="62" customFormat="1" x14ac:dyDescent="0.2">
      <c r="A171" s="62" t="s">
        <v>421</v>
      </c>
      <c r="B171" s="60" t="s">
        <v>512</v>
      </c>
      <c r="C171" s="66">
        <v>31982540</v>
      </c>
      <c r="D171" s="66">
        <v>32065040</v>
      </c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59">
        <f t="shared" si="47"/>
        <v>32065040</v>
      </c>
      <c r="Q171" s="59">
        <f t="shared" ref="Q171:Q192" si="54">+C171-P171</f>
        <v>-82500</v>
      </c>
      <c r="R171" s="56"/>
    </row>
    <row r="172" spans="1:18" s="62" customFormat="1" x14ac:dyDescent="0.2">
      <c r="A172" s="62" t="s">
        <v>516</v>
      </c>
      <c r="B172" s="60" t="s">
        <v>483</v>
      </c>
      <c r="C172" s="66">
        <v>44043.199999999997</v>
      </c>
      <c r="D172" s="66">
        <v>0</v>
      </c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59">
        <f t="shared" si="47"/>
        <v>0</v>
      </c>
      <c r="Q172" s="59">
        <f t="shared" si="54"/>
        <v>44043.199999999997</v>
      </c>
      <c r="R172" s="56"/>
    </row>
    <row r="173" spans="1:18" s="62" customFormat="1" x14ac:dyDescent="0.2">
      <c r="A173" s="62" t="s">
        <v>422</v>
      </c>
      <c r="B173" s="60" t="s">
        <v>423</v>
      </c>
      <c r="C173" s="66">
        <v>855000</v>
      </c>
      <c r="D173" s="66">
        <v>0</v>
      </c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59">
        <f t="shared" si="47"/>
        <v>0</v>
      </c>
      <c r="Q173" s="59">
        <f t="shared" si="54"/>
        <v>855000</v>
      </c>
      <c r="R173" s="56"/>
    </row>
    <row r="174" spans="1:18" s="63" customFormat="1" ht="15.75" x14ac:dyDescent="0.25">
      <c r="A174" s="63" t="s">
        <v>424</v>
      </c>
      <c r="B174" s="64" t="s">
        <v>425</v>
      </c>
      <c r="C174" s="65">
        <f>SUM(C175:C180)</f>
        <v>4173384</v>
      </c>
      <c r="D174" s="65">
        <f>SUM(D175:D180)</f>
        <v>3835</v>
      </c>
      <c r="E174" s="65">
        <f t="shared" ref="D174:Q174" si="55">SUM(E175:E180)</f>
        <v>0</v>
      </c>
      <c r="F174" s="65">
        <f t="shared" si="55"/>
        <v>0</v>
      </c>
      <c r="G174" s="65">
        <f t="shared" si="55"/>
        <v>0</v>
      </c>
      <c r="H174" s="65">
        <f t="shared" si="55"/>
        <v>0</v>
      </c>
      <c r="I174" s="65">
        <f t="shared" si="55"/>
        <v>0</v>
      </c>
      <c r="J174" s="65">
        <f t="shared" si="55"/>
        <v>0</v>
      </c>
      <c r="K174" s="65">
        <f t="shared" si="55"/>
        <v>0</v>
      </c>
      <c r="L174" s="65">
        <f t="shared" si="55"/>
        <v>0</v>
      </c>
      <c r="M174" s="65">
        <f t="shared" si="55"/>
        <v>0</v>
      </c>
      <c r="N174" s="65">
        <f t="shared" si="55"/>
        <v>0</v>
      </c>
      <c r="O174" s="65">
        <f t="shared" si="55"/>
        <v>0</v>
      </c>
      <c r="P174" s="65">
        <f t="shared" si="55"/>
        <v>3835</v>
      </c>
      <c r="Q174" s="65">
        <f t="shared" si="55"/>
        <v>4169549</v>
      </c>
      <c r="R174" s="56"/>
    </row>
    <row r="175" spans="1:18" s="62" customFormat="1" x14ac:dyDescent="0.2">
      <c r="A175" s="62" t="s">
        <v>426</v>
      </c>
      <c r="B175" s="60" t="s">
        <v>427</v>
      </c>
      <c r="C175" s="66">
        <v>600000</v>
      </c>
      <c r="D175" s="66">
        <v>0</v>
      </c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59">
        <f t="shared" si="47"/>
        <v>0</v>
      </c>
      <c r="Q175" s="59">
        <f t="shared" si="54"/>
        <v>600000</v>
      </c>
      <c r="R175" s="56"/>
    </row>
    <row r="176" spans="1:18" s="62" customFormat="1" x14ac:dyDescent="0.2">
      <c r="A176" s="62" t="s">
        <v>428</v>
      </c>
      <c r="B176" s="60" t="s">
        <v>429</v>
      </c>
      <c r="C176" s="66">
        <v>45000</v>
      </c>
      <c r="D176" s="66">
        <v>0</v>
      </c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59">
        <f t="shared" si="47"/>
        <v>0</v>
      </c>
      <c r="Q176" s="59">
        <f t="shared" si="54"/>
        <v>45000</v>
      </c>
      <c r="R176" s="56"/>
    </row>
    <row r="177" spans="1:18" s="62" customFormat="1" x14ac:dyDescent="0.2">
      <c r="A177" s="62" t="s">
        <v>430</v>
      </c>
      <c r="B177" s="60" t="s">
        <v>431</v>
      </c>
      <c r="C177" s="66">
        <v>1876384</v>
      </c>
      <c r="D177" s="66">
        <v>3835</v>
      </c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59">
        <f t="shared" si="47"/>
        <v>3835</v>
      </c>
      <c r="Q177" s="59">
        <f t="shared" si="54"/>
        <v>1872549</v>
      </c>
      <c r="R177" s="56"/>
    </row>
    <row r="178" spans="1:18" s="62" customFormat="1" x14ac:dyDescent="0.2">
      <c r="A178" s="62" t="s">
        <v>432</v>
      </c>
      <c r="B178" s="60" t="s">
        <v>484</v>
      </c>
      <c r="C178" s="66">
        <v>1000000</v>
      </c>
      <c r="D178" s="66">
        <v>0</v>
      </c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59">
        <f t="shared" si="47"/>
        <v>0</v>
      </c>
      <c r="Q178" s="59">
        <f t="shared" si="54"/>
        <v>1000000</v>
      </c>
      <c r="R178" s="56"/>
    </row>
    <row r="179" spans="1:18" s="62" customFormat="1" x14ac:dyDescent="0.2">
      <c r="A179" s="62" t="s">
        <v>433</v>
      </c>
      <c r="B179" s="60" t="s">
        <v>434</v>
      </c>
      <c r="C179" s="66">
        <v>300000</v>
      </c>
      <c r="D179" s="66">
        <v>0</v>
      </c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59">
        <f t="shared" si="47"/>
        <v>0</v>
      </c>
      <c r="Q179" s="59">
        <f t="shared" si="54"/>
        <v>300000</v>
      </c>
      <c r="R179" s="56"/>
    </row>
    <row r="180" spans="1:18" s="62" customFormat="1" x14ac:dyDescent="0.2">
      <c r="A180" s="62" t="s">
        <v>435</v>
      </c>
      <c r="B180" s="60" t="s">
        <v>436</v>
      </c>
      <c r="C180" s="66">
        <v>352000</v>
      </c>
      <c r="D180" s="66">
        <v>0</v>
      </c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59">
        <f t="shared" si="47"/>
        <v>0</v>
      </c>
      <c r="Q180" s="59">
        <f t="shared" si="54"/>
        <v>352000</v>
      </c>
      <c r="R180" s="56"/>
    </row>
    <row r="181" spans="1:18" s="63" customFormat="1" ht="15.75" x14ac:dyDescent="0.25">
      <c r="A181" s="63" t="s">
        <v>437</v>
      </c>
      <c r="B181" s="64" t="s">
        <v>438</v>
      </c>
      <c r="C181" s="65">
        <f>+C182+C183</f>
        <v>851000</v>
      </c>
      <c r="D181" s="65">
        <f>+D182+D183</f>
        <v>469594.75</v>
      </c>
      <c r="E181" s="65">
        <f t="shared" ref="D181:P181" si="56">+E182+E183</f>
        <v>0</v>
      </c>
      <c r="F181" s="65">
        <f t="shared" si="56"/>
        <v>0</v>
      </c>
      <c r="G181" s="65">
        <f t="shared" si="56"/>
        <v>0</v>
      </c>
      <c r="H181" s="65">
        <f t="shared" si="56"/>
        <v>0</v>
      </c>
      <c r="I181" s="65">
        <f t="shared" si="56"/>
        <v>0</v>
      </c>
      <c r="J181" s="65">
        <f t="shared" si="56"/>
        <v>0</v>
      </c>
      <c r="K181" s="65">
        <f t="shared" si="56"/>
        <v>0</v>
      </c>
      <c r="L181" s="65">
        <f t="shared" si="56"/>
        <v>0</v>
      </c>
      <c r="M181" s="65">
        <f t="shared" si="56"/>
        <v>0</v>
      </c>
      <c r="N181" s="65">
        <f t="shared" si="56"/>
        <v>0</v>
      </c>
      <c r="O181" s="65">
        <f t="shared" si="56"/>
        <v>0</v>
      </c>
      <c r="P181" s="65">
        <f t="shared" si="56"/>
        <v>469594.75</v>
      </c>
      <c r="Q181" s="65">
        <f>+Q182+Q183</f>
        <v>381405.25</v>
      </c>
      <c r="R181" s="56"/>
    </row>
    <row r="182" spans="1:18" s="62" customFormat="1" x14ac:dyDescent="0.2">
      <c r="A182" s="62" t="s">
        <v>439</v>
      </c>
      <c r="B182" s="60" t="s">
        <v>440</v>
      </c>
      <c r="C182" s="66">
        <v>551000</v>
      </c>
      <c r="D182" s="66">
        <v>436600</v>
      </c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59">
        <f t="shared" si="47"/>
        <v>436600</v>
      </c>
      <c r="Q182" s="59">
        <f t="shared" si="54"/>
        <v>114400</v>
      </c>
      <c r="R182" s="56"/>
    </row>
    <row r="183" spans="1:18" s="62" customFormat="1" x14ac:dyDescent="0.2">
      <c r="A183" s="62" t="s">
        <v>517</v>
      </c>
      <c r="B183" s="60" t="s">
        <v>441</v>
      </c>
      <c r="C183" s="66">
        <v>300000</v>
      </c>
      <c r="D183" s="66">
        <v>32994.75</v>
      </c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59">
        <f t="shared" si="47"/>
        <v>32994.75</v>
      </c>
      <c r="Q183" s="59">
        <f t="shared" si="54"/>
        <v>267005.25</v>
      </c>
      <c r="R183" s="56"/>
    </row>
    <row r="184" spans="1:18" s="62" customFormat="1" ht="15.75" x14ac:dyDescent="0.25">
      <c r="A184" s="63" t="s">
        <v>442</v>
      </c>
      <c r="B184" s="64" t="s">
        <v>443</v>
      </c>
      <c r="C184" s="65">
        <f>+C185</f>
        <v>0</v>
      </c>
      <c r="D184" s="65">
        <f t="shared" ref="D184:Q184" si="57">+D185</f>
        <v>0</v>
      </c>
      <c r="E184" s="65">
        <f t="shared" si="57"/>
        <v>0</v>
      </c>
      <c r="F184" s="65">
        <f t="shared" si="57"/>
        <v>0</v>
      </c>
      <c r="G184" s="65">
        <f t="shared" si="57"/>
        <v>0</v>
      </c>
      <c r="H184" s="65">
        <f t="shared" si="57"/>
        <v>0</v>
      </c>
      <c r="I184" s="65">
        <f t="shared" si="57"/>
        <v>0</v>
      </c>
      <c r="J184" s="65">
        <f t="shared" si="57"/>
        <v>0</v>
      </c>
      <c r="K184" s="65">
        <f t="shared" si="57"/>
        <v>0</v>
      </c>
      <c r="L184" s="65">
        <f t="shared" si="57"/>
        <v>0</v>
      </c>
      <c r="M184" s="65">
        <f t="shared" si="57"/>
        <v>0</v>
      </c>
      <c r="N184" s="65">
        <f t="shared" si="57"/>
        <v>0</v>
      </c>
      <c r="O184" s="65">
        <f t="shared" si="57"/>
        <v>0</v>
      </c>
      <c r="P184" s="65">
        <f t="shared" si="57"/>
        <v>0</v>
      </c>
      <c r="Q184" s="65">
        <f t="shared" si="57"/>
        <v>0</v>
      </c>
      <c r="R184" s="56"/>
    </row>
    <row r="185" spans="1:18" s="62" customFormat="1" x14ac:dyDescent="0.2">
      <c r="A185" s="62" t="s">
        <v>444</v>
      </c>
      <c r="B185" s="54" t="s">
        <v>445</v>
      </c>
      <c r="C185" s="66">
        <v>0</v>
      </c>
      <c r="D185" s="66">
        <v>0</v>
      </c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59">
        <f t="shared" si="47"/>
        <v>0</v>
      </c>
      <c r="Q185" s="59">
        <f>+C185-P185</f>
        <v>0</v>
      </c>
      <c r="R185" s="56"/>
    </row>
    <row r="186" spans="1:18" s="63" customFormat="1" ht="15.75" x14ac:dyDescent="0.25">
      <c r="A186" s="63" t="s">
        <v>446</v>
      </c>
      <c r="B186" s="64" t="s">
        <v>447</v>
      </c>
      <c r="C186" s="65">
        <f>SUM(C187:C189)</f>
        <v>62500000</v>
      </c>
      <c r="D186" s="65">
        <f>SUM(D187:D189)</f>
        <v>0</v>
      </c>
      <c r="E186" s="65">
        <f t="shared" ref="D186:Q186" si="58">SUM(E187:E189)</f>
        <v>0</v>
      </c>
      <c r="F186" s="65">
        <f t="shared" si="58"/>
        <v>0</v>
      </c>
      <c r="G186" s="65">
        <f t="shared" si="58"/>
        <v>0</v>
      </c>
      <c r="H186" s="65">
        <f t="shared" si="58"/>
        <v>0</v>
      </c>
      <c r="I186" s="65">
        <f t="shared" si="58"/>
        <v>0</v>
      </c>
      <c r="J186" s="65">
        <f t="shared" si="58"/>
        <v>0</v>
      </c>
      <c r="K186" s="65">
        <f t="shared" si="58"/>
        <v>0</v>
      </c>
      <c r="L186" s="65">
        <f t="shared" si="58"/>
        <v>0</v>
      </c>
      <c r="M186" s="65">
        <f t="shared" si="58"/>
        <v>0</v>
      </c>
      <c r="N186" s="65">
        <f t="shared" si="58"/>
        <v>0</v>
      </c>
      <c r="O186" s="65">
        <f t="shared" si="58"/>
        <v>0</v>
      </c>
      <c r="P186" s="65">
        <f t="shared" si="58"/>
        <v>0</v>
      </c>
      <c r="Q186" s="65">
        <f t="shared" si="58"/>
        <v>62500000</v>
      </c>
      <c r="R186" s="56"/>
    </row>
    <row r="187" spans="1:18" s="62" customFormat="1" x14ac:dyDescent="0.2">
      <c r="A187" s="62" t="s">
        <v>448</v>
      </c>
      <c r="B187" s="60" t="s">
        <v>449</v>
      </c>
      <c r="C187" s="66">
        <v>2500000</v>
      </c>
      <c r="D187" s="66">
        <v>0</v>
      </c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59">
        <f t="shared" si="47"/>
        <v>0</v>
      </c>
      <c r="Q187" s="59">
        <f t="shared" si="54"/>
        <v>2500000</v>
      </c>
      <c r="R187" s="56"/>
    </row>
    <row r="188" spans="1:18" s="62" customFormat="1" x14ac:dyDescent="0.2">
      <c r="A188" s="62" t="s">
        <v>450</v>
      </c>
      <c r="B188" s="60" t="s">
        <v>485</v>
      </c>
      <c r="C188" s="66">
        <v>60000000</v>
      </c>
      <c r="D188" s="66">
        <v>0</v>
      </c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59">
        <f t="shared" si="47"/>
        <v>0</v>
      </c>
      <c r="Q188" s="59">
        <f t="shared" si="54"/>
        <v>60000000</v>
      </c>
      <c r="R188" s="56"/>
    </row>
    <row r="189" spans="1:18" s="62" customFormat="1" x14ac:dyDescent="0.2">
      <c r="A189" s="62" t="s">
        <v>451</v>
      </c>
      <c r="B189" s="60" t="s">
        <v>217</v>
      </c>
      <c r="C189" s="66">
        <v>0</v>
      </c>
      <c r="D189" s="66">
        <v>0</v>
      </c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59">
        <f t="shared" si="47"/>
        <v>0</v>
      </c>
      <c r="Q189" s="59">
        <f t="shared" si="54"/>
        <v>0</v>
      </c>
      <c r="R189" s="56"/>
    </row>
    <row r="190" spans="1:18" s="63" customFormat="1" ht="15.75" x14ac:dyDescent="0.25">
      <c r="A190" s="63" t="s">
        <v>452</v>
      </c>
      <c r="B190" s="64" t="s">
        <v>453</v>
      </c>
      <c r="C190" s="65">
        <f>+C191+C192</f>
        <v>387100000</v>
      </c>
      <c r="D190" s="65">
        <f>+D191+D192</f>
        <v>0</v>
      </c>
      <c r="E190" s="65">
        <f t="shared" ref="D190:Q190" si="59">+E191+E192</f>
        <v>0</v>
      </c>
      <c r="F190" s="65">
        <f t="shared" si="59"/>
        <v>0</v>
      </c>
      <c r="G190" s="65">
        <f t="shared" si="59"/>
        <v>0</v>
      </c>
      <c r="H190" s="65">
        <f t="shared" si="59"/>
        <v>0</v>
      </c>
      <c r="I190" s="65">
        <f t="shared" si="59"/>
        <v>0</v>
      </c>
      <c r="J190" s="65">
        <f t="shared" si="59"/>
        <v>0</v>
      </c>
      <c r="K190" s="65">
        <f t="shared" si="59"/>
        <v>0</v>
      </c>
      <c r="L190" s="65">
        <f t="shared" si="59"/>
        <v>0</v>
      </c>
      <c r="M190" s="65">
        <f t="shared" si="59"/>
        <v>0</v>
      </c>
      <c r="N190" s="65">
        <f t="shared" si="59"/>
        <v>0</v>
      </c>
      <c r="O190" s="65">
        <f t="shared" si="59"/>
        <v>0</v>
      </c>
      <c r="P190" s="65">
        <f t="shared" si="59"/>
        <v>0</v>
      </c>
      <c r="Q190" s="65">
        <f t="shared" si="59"/>
        <v>387100000</v>
      </c>
      <c r="R190" s="56"/>
    </row>
    <row r="191" spans="1:18" s="62" customFormat="1" x14ac:dyDescent="0.2">
      <c r="A191" s="62" t="s">
        <v>454</v>
      </c>
      <c r="B191" s="74" t="s">
        <v>455</v>
      </c>
      <c r="C191" s="66">
        <v>387000000</v>
      </c>
      <c r="D191" s="66">
        <v>0</v>
      </c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59">
        <f t="shared" si="47"/>
        <v>0</v>
      </c>
      <c r="Q191" s="59">
        <f t="shared" si="54"/>
        <v>387000000</v>
      </c>
      <c r="R191" s="56"/>
    </row>
    <row r="192" spans="1:18" s="62" customFormat="1" x14ac:dyDescent="0.2">
      <c r="A192" s="62" t="s">
        <v>456</v>
      </c>
      <c r="B192" s="74" t="s">
        <v>457</v>
      </c>
      <c r="C192" s="66">
        <v>100000</v>
      </c>
      <c r="D192" s="66">
        <v>0</v>
      </c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59">
        <f t="shared" si="47"/>
        <v>0</v>
      </c>
      <c r="Q192" s="59">
        <f t="shared" si="54"/>
        <v>100000</v>
      </c>
      <c r="R192" s="56"/>
    </row>
    <row r="193" spans="1:18" s="63" customFormat="1" ht="15.75" x14ac:dyDescent="0.25">
      <c r="A193" s="73" t="s">
        <v>458</v>
      </c>
      <c r="B193" s="73"/>
      <c r="C193" s="65">
        <f>+C194+C197</f>
        <v>374213027.19</v>
      </c>
      <c r="D193" s="65">
        <f>+D194+D197</f>
        <v>0</v>
      </c>
      <c r="E193" s="65">
        <f t="shared" ref="D193:Q193" si="60">+E194+E197</f>
        <v>0</v>
      </c>
      <c r="F193" s="65">
        <f t="shared" si="60"/>
        <v>0</v>
      </c>
      <c r="G193" s="65">
        <f t="shared" si="60"/>
        <v>0</v>
      </c>
      <c r="H193" s="65">
        <f t="shared" si="60"/>
        <v>0</v>
      </c>
      <c r="I193" s="65">
        <f t="shared" si="60"/>
        <v>0</v>
      </c>
      <c r="J193" s="65">
        <f t="shared" si="60"/>
        <v>0</v>
      </c>
      <c r="K193" s="65">
        <f t="shared" si="60"/>
        <v>0</v>
      </c>
      <c r="L193" s="65">
        <f t="shared" si="60"/>
        <v>0</v>
      </c>
      <c r="M193" s="65">
        <f t="shared" si="60"/>
        <v>0</v>
      </c>
      <c r="N193" s="65">
        <f t="shared" si="60"/>
        <v>0</v>
      </c>
      <c r="O193" s="65">
        <f t="shared" si="60"/>
        <v>0</v>
      </c>
      <c r="P193" s="65">
        <f t="shared" si="60"/>
        <v>0</v>
      </c>
      <c r="Q193" s="65">
        <f t="shared" si="60"/>
        <v>374213027.19</v>
      </c>
      <c r="R193" s="56"/>
    </row>
    <row r="194" spans="1:18" s="63" customFormat="1" ht="15.75" x14ac:dyDescent="0.25">
      <c r="A194" s="63" t="s">
        <v>459</v>
      </c>
      <c r="B194" s="64" t="s">
        <v>460</v>
      </c>
      <c r="C194" s="65">
        <f>+C195</f>
        <v>69431054</v>
      </c>
      <c r="D194" s="65">
        <f>+D195</f>
        <v>0</v>
      </c>
      <c r="E194" s="65">
        <f t="shared" ref="D194:Q194" si="61">+E195</f>
        <v>0</v>
      </c>
      <c r="F194" s="65">
        <f t="shared" si="61"/>
        <v>0</v>
      </c>
      <c r="G194" s="65">
        <f t="shared" si="61"/>
        <v>0</v>
      </c>
      <c r="H194" s="65">
        <f t="shared" si="61"/>
        <v>0</v>
      </c>
      <c r="I194" s="65">
        <f t="shared" si="61"/>
        <v>0</v>
      </c>
      <c r="J194" s="65">
        <f t="shared" si="61"/>
        <v>0</v>
      </c>
      <c r="K194" s="65">
        <f t="shared" si="61"/>
        <v>0</v>
      </c>
      <c r="L194" s="65">
        <f t="shared" si="61"/>
        <v>0</v>
      </c>
      <c r="M194" s="65">
        <f t="shared" si="61"/>
        <v>0</v>
      </c>
      <c r="N194" s="65">
        <f t="shared" si="61"/>
        <v>0</v>
      </c>
      <c r="O194" s="65">
        <f t="shared" si="61"/>
        <v>0</v>
      </c>
      <c r="P194" s="65">
        <f t="shared" si="61"/>
        <v>0</v>
      </c>
      <c r="Q194" s="65">
        <f t="shared" si="61"/>
        <v>69431054</v>
      </c>
      <c r="R194" s="56"/>
    </row>
    <row r="195" spans="1:18" s="62" customFormat="1" x14ac:dyDescent="0.2">
      <c r="A195" s="62" t="s">
        <v>461</v>
      </c>
      <c r="B195" s="60" t="s">
        <v>462</v>
      </c>
      <c r="C195" s="66">
        <v>69431054</v>
      </c>
      <c r="D195" s="66">
        <v>0</v>
      </c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59">
        <f>+D195+E195+F195+G195+H195+I195+J195</f>
        <v>0</v>
      </c>
      <c r="Q195" s="59">
        <f t="shared" ref="Q195:Q196" si="62">+C195-P195</f>
        <v>69431054</v>
      </c>
      <c r="R195" s="56"/>
    </row>
    <row r="196" spans="1:18" s="62" customFormat="1" x14ac:dyDescent="0.2">
      <c r="A196" s="62" t="s">
        <v>463</v>
      </c>
      <c r="B196" s="60" t="s">
        <v>464</v>
      </c>
      <c r="C196" s="66">
        <v>0</v>
      </c>
      <c r="D196" s="66">
        <v>0</v>
      </c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59">
        <f>+D196+E196+F196+G196+H196+I196+J196</f>
        <v>0</v>
      </c>
      <c r="Q196" s="59">
        <f t="shared" si="62"/>
        <v>0</v>
      </c>
      <c r="R196" s="56"/>
    </row>
    <row r="197" spans="1:18" s="63" customFormat="1" ht="15.75" x14ac:dyDescent="0.25">
      <c r="A197" s="63" t="s">
        <v>465</v>
      </c>
      <c r="B197" s="64" t="s">
        <v>466</v>
      </c>
      <c r="C197" s="65">
        <f>+C199+C198</f>
        <v>304781973.19</v>
      </c>
      <c r="D197" s="65">
        <f>+D199+D198</f>
        <v>0</v>
      </c>
      <c r="E197" s="65">
        <f t="shared" ref="D197:Q197" si="63">+E199+E198</f>
        <v>0</v>
      </c>
      <c r="F197" s="65">
        <f t="shared" si="63"/>
        <v>0</v>
      </c>
      <c r="G197" s="65">
        <f t="shared" si="63"/>
        <v>0</v>
      </c>
      <c r="H197" s="65">
        <f t="shared" si="63"/>
        <v>0</v>
      </c>
      <c r="I197" s="65">
        <f t="shared" si="63"/>
        <v>0</v>
      </c>
      <c r="J197" s="65">
        <f t="shared" si="63"/>
        <v>0</v>
      </c>
      <c r="K197" s="65">
        <f t="shared" si="63"/>
        <v>0</v>
      </c>
      <c r="L197" s="65">
        <f t="shared" si="63"/>
        <v>0</v>
      </c>
      <c r="M197" s="65">
        <f t="shared" si="63"/>
        <v>0</v>
      </c>
      <c r="N197" s="65">
        <f t="shared" si="63"/>
        <v>0</v>
      </c>
      <c r="O197" s="65">
        <f t="shared" si="63"/>
        <v>0</v>
      </c>
      <c r="P197" s="59">
        <f>+D197+E197+F197+G197+H197+I197+J197</f>
        <v>0</v>
      </c>
      <c r="Q197" s="65">
        <f t="shared" si="63"/>
        <v>304781973.19</v>
      </c>
      <c r="R197" s="56"/>
    </row>
    <row r="198" spans="1:18" s="63" customFormat="1" ht="15.75" x14ac:dyDescent="0.25">
      <c r="A198" s="62" t="s">
        <v>467</v>
      </c>
      <c r="B198" s="60" t="s">
        <v>486</v>
      </c>
      <c r="C198" s="65">
        <v>304781973.19</v>
      </c>
      <c r="D198" s="66">
        <v>0</v>
      </c>
      <c r="E198" s="66"/>
      <c r="F198" s="66"/>
      <c r="G198" s="66"/>
      <c r="H198" s="66"/>
      <c r="I198" s="66"/>
      <c r="J198" s="66"/>
      <c r="K198" s="65"/>
      <c r="L198" s="65"/>
      <c r="M198" s="65"/>
      <c r="N198" s="65"/>
      <c r="O198" s="65"/>
      <c r="P198" s="59">
        <f>+D198+E198+F198+G198+H198+I198+J198</f>
        <v>0</v>
      </c>
      <c r="Q198" s="59">
        <f t="shared" ref="Q198" si="64">+C198-P198</f>
        <v>304781973.19</v>
      </c>
      <c r="R198" s="56"/>
    </row>
    <row r="199" spans="1:18" s="62" customFormat="1" x14ac:dyDescent="0.2">
      <c r="A199" s="62" t="s">
        <v>468</v>
      </c>
      <c r="B199" s="60" t="s">
        <v>486</v>
      </c>
      <c r="C199" s="66">
        <v>0</v>
      </c>
      <c r="D199" s="66">
        <v>0</v>
      </c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59">
        <f>+D199+E199+F199+G199+H199+I199+J199</f>
        <v>0</v>
      </c>
      <c r="Q199" s="59">
        <f>+C199-P199</f>
        <v>0</v>
      </c>
      <c r="R199" s="56"/>
    </row>
    <row r="200" spans="1:18" s="62" customFormat="1" ht="15.75" x14ac:dyDescent="0.25">
      <c r="A200" s="67" t="s">
        <v>469</v>
      </c>
      <c r="B200" s="75"/>
      <c r="C200" s="68">
        <f>+C193+C156+C148+C95+C33+C2</f>
        <v>1937965273</v>
      </c>
      <c r="D200" s="68">
        <f t="shared" ref="D200:O200" si="65">+D193+D156+D148+D95+D33+D2</f>
        <v>121952482.27000001</v>
      </c>
      <c r="E200" s="68">
        <f t="shared" si="65"/>
        <v>0</v>
      </c>
      <c r="F200" s="68">
        <f t="shared" si="65"/>
        <v>0</v>
      </c>
      <c r="G200" s="68">
        <f t="shared" si="65"/>
        <v>0</v>
      </c>
      <c r="H200" s="68">
        <f t="shared" si="65"/>
        <v>0</v>
      </c>
      <c r="I200" s="68">
        <f t="shared" si="65"/>
        <v>0</v>
      </c>
      <c r="J200" s="68">
        <f t="shared" si="65"/>
        <v>0</v>
      </c>
      <c r="K200" s="68">
        <f t="shared" si="65"/>
        <v>0</v>
      </c>
      <c r="L200" s="68">
        <f t="shared" si="65"/>
        <v>0</v>
      </c>
      <c r="M200" s="68">
        <f t="shared" si="65"/>
        <v>0</v>
      </c>
      <c r="N200" s="68">
        <f t="shared" si="65"/>
        <v>0</v>
      </c>
      <c r="O200" s="68">
        <f t="shared" si="65"/>
        <v>0</v>
      </c>
      <c r="P200" s="68">
        <f>+P193+P156+P148+P95+P33+P2</f>
        <v>121952482.27000001</v>
      </c>
      <c r="Q200" s="68">
        <f>+Q193+Q156+Q148+Q95+Q33+Q2</f>
        <v>1816012790.7299998</v>
      </c>
      <c r="R200" s="56"/>
    </row>
    <row r="201" spans="1:18" s="62" customFormat="1" x14ac:dyDescent="0.2">
      <c r="A201" s="75"/>
      <c r="B201" s="75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</row>
    <row r="202" spans="1:18" s="72" customFormat="1" x14ac:dyDescent="0.2">
      <c r="A202" s="54"/>
      <c r="B202" s="54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</row>
    <row r="204" spans="1:18" s="72" customFormat="1" x14ac:dyDescent="0.2">
      <c r="A204" s="54"/>
      <c r="B204" s="54"/>
      <c r="C204" s="77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</row>
    <row r="209" s="72" customFormat="1" x14ac:dyDescent="0.2"/>
    <row r="210" s="72" customFormat="1" x14ac:dyDescent="0.2"/>
    <row r="235" spans="1:17" s="72" customFormat="1" x14ac:dyDescent="0.2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</row>
  </sheetData>
  <pageMargins left="0.7" right="0.7" top="0.75" bottom="0.75" header="0.3" footer="0.3"/>
  <pageSetup paperSize="5" scale="75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Presupuesto Aprobado 2023</vt:lpstr>
      <vt:lpstr>Ejecución Presupuesto UAI</vt:lpstr>
      <vt:lpstr>Detalle Ejecucion Presupuesto </vt:lpstr>
      <vt:lpstr>'Detalle Ejecucion Presupuesto '!Área_de_impresión</vt:lpstr>
      <vt:lpstr>'Detalle Ejecucion Presupuesto '!Títulos_a_imprimir</vt:lpstr>
      <vt:lpstr>'Ejecución Presupuesto UAI'!Títulos_a_imprimir</vt:lpstr>
      <vt:lpstr>'Presupuesto Aprobado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Hommy Castillo</cp:lastModifiedBy>
  <cp:lastPrinted>2023-02-21T12:51:03Z</cp:lastPrinted>
  <dcterms:created xsi:type="dcterms:W3CDTF">2018-04-17T18:57:16Z</dcterms:created>
  <dcterms:modified xsi:type="dcterms:W3CDTF">2023-02-22T15:55:10Z</dcterms:modified>
</cp:coreProperties>
</file>